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240" tabRatio="767" activeTab="0"/>
  </bookViews>
  <sheets>
    <sheet name="Main Results and Overview" sheetId="1" r:id="rId1"/>
    <sheet name="Detailed AQR Results" sheetId="2" r:id="rId2"/>
    <sheet name="Drop Downs" sheetId="3" state="hidden" r:id="rId3"/>
  </sheets>
  <externalReferences>
    <externalReference r:id="rId6"/>
  </externalReferences>
  <definedNames>
    <definedName name="_xlfn.IFERROR" hidden="1">#NAME?</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_xlnm.Print_Area" localSheetId="1">'Detailed AQR Results'!$B$2:$T$141</definedName>
    <definedName name="_xlnm.Print_Area" localSheetId="0">'Main Results and Overview'!$C$2:$P$69</definedName>
  </definedNames>
  <calcPr fullCalcOnLoad="1"/>
</workbook>
</file>

<file path=xl/sharedStrings.xml><?xml version="1.0" encoding="utf-8"?>
<sst xmlns="http://schemas.openxmlformats.org/spreadsheetml/2006/main" count="332" uniqueCount="246">
  <si>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</si>
  <si>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</si>
  <si>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</si>
  <si>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</si>
  <si>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</si>
  <si>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</si>
  <si>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</si>
  <si>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</si>
  <si>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</si>
  <si>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</si>
  <si>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</si>
  <si>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</si>
  <si>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</si>
  <si>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</si>
  <si>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</si>
  <si>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</si>
  <si>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</si>
  <si>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</si>
  <si>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</si>
  <si>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</si>
  <si>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</si>
  <si>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</si>
  <si>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</si>
  <si>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</si>
  <si>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</si>
  <si>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</si>
  <si>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</si>
  <si>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</si>
  <si>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</si>
  <si>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</si>
  <si>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</si>
  <si>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</si>
  <si>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</si>
  <si>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</si>
  <si>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</si>
  <si>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</si>
  <si>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</si>
  <si>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</si>
  <si>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</si>
  <si>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END 2013</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</si>
  <si>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</si>
  <si>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</si>
  <si>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</si>
  <si>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</si>
  <si>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</si>
  <si>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</si>
  <si>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</si>
  <si>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</si>
  <si>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</si>
  <si>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</si>
  <si>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</si>
  <si>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</si>
  <si>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</si>
  <si>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</si>
  <si>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</si>
  <si>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</si>
  <si>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</si>
  <si>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</si>
  <si>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</si>
  <si>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Leverage Ratio at year end 2013</t>
  </si>
  <si>
    <t>Asset quality indicators</t>
  </si>
  <si>
    <t>Basis Points Change</t>
  </si>
  <si>
    <t>B9</t>
  </si>
  <si>
    <t>D. Matrix Breakdown of AQR Result (B2)</t>
  </si>
  <si>
    <t>Sovereigns and Supranational non-governmental organisation</t>
  </si>
  <si>
    <t xml:space="preserve">  thereof Residential Real Estate (RRE)</t>
  </si>
  <si>
    <t xml:space="preserve">  thereof SME</t>
  </si>
  <si>
    <t xml:space="preserve">  thereof Other Retail</t>
  </si>
  <si>
    <t>&gt;0%  &lt;=20%</t>
  </si>
  <si>
    <t>&gt;20%  &lt;=40%</t>
  </si>
  <si>
    <t>&gt;40%  &lt;=60%</t>
  </si>
  <si>
    <t>&gt;60%  &lt;=80%</t>
  </si>
  <si>
    <t>&gt;80%  &lt;=100%</t>
  </si>
  <si>
    <t>Mill. EUR</t>
  </si>
  <si>
    <t>0%</t>
  </si>
  <si>
    <t>D .H</t>
  </si>
  <si>
    <t xml:space="preserve"> AQR adjusted CET1 Ratio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</si>
  <si>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</si>
  <si>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</si>
  <si>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</si>
  <si>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</si>
  <si>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</si>
  <si>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</si>
  <si>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</si>
  <si>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</si>
  <si>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</si>
  <si>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AQR adjusted Leverage Ratio </t>
  </si>
  <si>
    <t>Not relevant</t>
  </si>
  <si>
    <t>D10</t>
  </si>
  <si>
    <t xml:space="preserve">to threshold of 8% for AQR adjusted CET1 Ratio </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</si>
  <si>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</si>
  <si>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</si>
  <si>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</si>
  <si>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</si>
  <si>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</si>
  <si>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</si>
  <si>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Adjusted CET1 Ratio after Adverse Scenario</t>
  </si>
  <si>
    <t>Adjusted CET1 Ratio after Baseline Scenario</t>
  </si>
  <si>
    <t>to threshold of 8% in Baseline Scenario</t>
  </si>
  <si>
    <t>A11</t>
  </si>
  <si>
    <r>
      <t xml:space="preserve">Explanatory Note: 
• Note that the leverage ratio is based on the CRR Article 429 as of January 2014.
• It is currently not binding, is displayed </t>
    </r>
    <r>
      <rPr>
        <u val="single"/>
        <sz val="11"/>
        <color indexed="8"/>
        <rFont val="Arial"/>
        <family val="2"/>
      </rPr>
      <t xml:space="preserve">for information purposes only </t>
    </r>
    <r>
      <rPr>
        <sz val="11"/>
        <color theme="1"/>
        <rFont val="Arial"/>
        <family val="2"/>
      </rPr>
      <t>and has</t>
    </r>
    <r>
      <rPr>
        <u val="single"/>
        <sz val="11"/>
        <color indexed="8"/>
        <rFont val="Arial"/>
        <family val="2"/>
      </rPr>
      <t xml:space="preserve"> no impact on the capital shortfall </t>
    </r>
    <r>
      <rPr>
        <sz val="11"/>
        <color theme="1"/>
        <rFont val="Arial"/>
        <family val="2"/>
      </rPr>
      <t>(B11).
• As the constant balance sheet assumption, which is applied in the Stress Test, might be misleading for the leverage ratio, the ratio is displayed for AQR only.
• Due to the ‘static balance sheet’ assumption used as part of the Stress Test, the leverage ratio might be misleading for the Stress Tests and is therefore displayed for AQR only.</t>
    </r>
  </si>
  <si>
    <t>Based on EBA simplified definition</t>
  </si>
  <si>
    <r>
      <rPr>
        <b/>
        <sz val="11"/>
        <color indexed="8"/>
        <rFont val="Arial"/>
        <family val="2"/>
      </rPr>
      <t xml:space="preserve">AQR-adjusted NPE Level </t>
    </r>
    <r>
      <rPr>
        <sz val="11"/>
        <color theme="1"/>
        <rFont val="Arial"/>
        <family val="2"/>
      </rPr>
      <t xml:space="preserve">
</t>
    </r>
  </si>
  <si>
    <t>F2</t>
  </si>
  <si>
    <t>Changes due to the
single credit file review</t>
  </si>
  <si>
    <t>Changes due to the
projection of findings</t>
  </si>
  <si>
    <t>&lt;=20%</t>
  </si>
  <si>
    <t>% of RWA selected 
in Phase 1</t>
  </si>
  <si>
    <t>Loans</t>
  </si>
  <si>
    <t>A12</t>
  </si>
  <si>
    <t>E. Matrix Breakdown of Asset Quality Indicators</t>
  </si>
  <si>
    <t>E3</t>
  </si>
  <si>
    <t>E4</t>
  </si>
  <si>
    <t>E5</t>
  </si>
  <si>
    <t>E6</t>
  </si>
  <si>
    <t>E7</t>
  </si>
  <si>
    <t>E8</t>
  </si>
  <si>
    <t>E9</t>
  </si>
  <si>
    <t>E .A</t>
  </si>
  <si>
    <t>E .B</t>
  </si>
  <si>
    <t>E .C</t>
  </si>
  <si>
    <t>E .D</t>
  </si>
  <si>
    <t>E .E</t>
  </si>
  <si>
    <t xml:space="preserve">F3 </t>
  </si>
  <si>
    <t>For information purposes only</t>
  </si>
  <si>
    <r>
      <rPr>
        <b/>
        <sz val="11"/>
        <color indexed="8"/>
        <rFont val="Arial"/>
        <family val="2"/>
      </rPr>
      <t xml:space="preserve">unadjusted NPE Level </t>
    </r>
    <r>
      <rPr>
        <sz val="11"/>
        <color theme="1"/>
        <rFont val="Arial"/>
        <family val="2"/>
      </rPr>
      <t xml:space="preserve">
year end 2013</t>
    </r>
  </si>
  <si>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</si>
  <si>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</si>
  <si>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</si>
  <si>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</si>
  <si>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</si>
  <si>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</si>
  <si>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</si>
  <si>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</si>
  <si>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</si>
  <si>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</si>
  <si>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</si>
  <si>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</si>
  <si>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</si>
  <si>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</si>
  <si>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</si>
  <si>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</si>
  <si>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</si>
  <si>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</si>
  <si>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D11</t>
  </si>
  <si>
    <t>D12</t>
  </si>
  <si>
    <t>D13</t>
  </si>
  <si>
    <t>D14</t>
  </si>
  <si>
    <t>D15</t>
  </si>
  <si>
    <t>D16</t>
  </si>
  <si>
    <t>D17</t>
  </si>
  <si>
    <t>D18</t>
  </si>
  <si>
    <t>D19</t>
  </si>
  <si>
    <t>D20</t>
  </si>
  <si>
    <t>D21</t>
  </si>
  <si>
    <t>D22</t>
  </si>
  <si>
    <t>D23</t>
  </si>
  <si>
    <t>Fines/Litigation costs</t>
  </si>
  <si>
    <t>Adjustments to provisions 
on sampled files</t>
  </si>
  <si>
    <t>F1 = A9</t>
  </si>
  <si>
    <t>Investment Properties / real estate</t>
  </si>
  <si>
    <t xml:space="preserve">Derivatives Model Review </t>
  </si>
  <si>
    <t>Total Assets (based on prudential scope of consolidation)</t>
  </si>
  <si>
    <t>E .F</t>
  </si>
  <si>
    <t>E .G</t>
  </si>
  <si>
    <t>E .H</t>
  </si>
  <si>
    <t>E .I</t>
  </si>
  <si>
    <t>Net (+) Profit/ (-) Loss of 2013 (based on prudential scope of consolidation)</t>
  </si>
  <si>
    <t>Portfolio size
Carrying Amount</t>
  </si>
  <si>
    <t>unadjusted coverage 
ratio of non-performing exposure,
 year end 2013</t>
  </si>
  <si>
    <t>D .I</t>
  </si>
  <si>
    <t>AQR - adjusted 
ratio of provisions on NPE to NPE</t>
  </si>
  <si>
    <t>diff</t>
  </si>
  <si>
    <t xml:space="preserve">CET 1 Ratio at year end 2013 including retained earnings / losses of 2013 </t>
  </si>
  <si>
    <t>Aggregated adjustments due to the outcome of the AQR</t>
  </si>
  <si>
    <t>Aggregate adjustments due to the outcome of the baseline scenario of the joint EBA ECB Stress Test</t>
  </si>
  <si>
    <t>Aggregate adjustments due to the outcome of the adverse scenario of the joint EBA ECB Stress Test</t>
  </si>
  <si>
    <t>Additional information on portfolios with largest adjustments accounting for (at least) 30% of total banking book AQR adjustment:</t>
  </si>
  <si>
    <t>2. Detailed AQR Results</t>
  </si>
  <si>
    <t>A</t>
  </si>
  <si>
    <t xml:space="preserve"> MAIN INFORMATION ON THE BANK BEFORE THE COMPREHENSIVE ASSESSMENT (end 2013)</t>
  </si>
  <si>
    <t>Main Results and Overview</t>
  </si>
  <si>
    <t>Common Equity Tier 1 Capital
according to CRDIV/CRR definition, transitional arrangements as of 1.1.2014</t>
  </si>
  <si>
    <t>Total risk exposure
according to CRDIV/CRR definition, transitional arrangements as of 1.1.2014</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</si>
  <si>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</si>
  <si>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</si>
  <si>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</si>
  <si>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</si>
  <si>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</si>
  <si>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</si>
  <si>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Baseline Scenario
B5= B3 + B4</t>
  </si>
  <si>
    <t>Adjusted CET1 Ratio after Adverse Scenario
B7 = B3 + B6</t>
  </si>
  <si>
    <t>C</t>
  </si>
  <si>
    <t>Raising of capital instruments eligible as CET1 capital</t>
  </si>
  <si>
    <t>Repayment of CET1 capital, buybacks</t>
  </si>
  <si>
    <t>Conversion to CET1 of hybrid instruments 
becoming effective between January and September 2014</t>
  </si>
  <si>
    <r>
      <t>Incurred fines/litigation costs from January to September 2014</t>
    </r>
    <r>
      <rPr>
        <sz val="11"/>
        <color theme="1"/>
        <rFont val="Arial"/>
        <family val="2"/>
      </rPr>
      <t xml:space="preserve"> (net of provisions)</t>
    </r>
  </si>
  <si>
    <t>Million EUR</t>
  </si>
  <si>
    <t>F. LEVERAGE RATIO IMPACT OF THE COMPREHENSIVE ASSESSMENT</t>
  </si>
  <si>
    <t>D .G</t>
  </si>
  <si>
    <t>CET1 Ratio
at year end 2013 including retained earnings / losses of 2013 
B1=A6</t>
  </si>
  <si>
    <t>Issuance of CET1 Instruments</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</si>
  <si>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</si>
  <si>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</si>
  <si>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</si>
  <si>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</si>
  <si>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</si>
  <si>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</si>
  <si>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</si>
  <si>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</si>
  <si>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to threshold of 5.5% in Adverse Scenario</t>
  </si>
  <si>
    <t>Aggregated Capital Shortfall of the Comprehensive Assessment
B11 = max( B8,  B9, B10 )</t>
  </si>
  <si>
    <t>Basis point impact includes adjustment to RWA</t>
  </si>
  <si>
    <t>Offsetting tax impact</t>
  </si>
  <si>
    <t>E.J</t>
  </si>
  <si>
    <t>Coverage ratio for exposures newly classified as NPE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</si>
  <si>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</si>
  <si>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</si>
  <si>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</si>
  <si>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</si>
  <si>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</si>
  <si>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</si>
  <si>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</si>
  <si>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t>2014 COMPREHENSIVE ASSESSMENT OUTCOME</t>
  </si>
  <si>
    <t xml:space="preserve">Credit Risk RWA 
year end 2013
</t>
  </si>
  <si>
    <r>
      <t xml:space="preserve">Basis Points </t>
    </r>
    <r>
      <rPr>
        <vertAlign val="superscript"/>
        <sz val="8"/>
        <color indexed="8"/>
        <rFont val="Arial"/>
        <family val="2"/>
      </rPr>
      <t>1</t>
    </r>
  </si>
  <si>
    <t>RWA used corresponds to relevant scenario in worst case year</t>
  </si>
  <si>
    <r>
      <t xml:space="preserve">Basis points </t>
    </r>
    <r>
      <rPr>
        <vertAlign val="superscript"/>
        <sz val="10"/>
        <color indexed="8"/>
        <rFont val="Arial"/>
        <family val="2"/>
      </rPr>
      <t>2</t>
    </r>
  </si>
  <si>
    <t>Adjustments due to provisions due to
projection of findings</t>
  </si>
  <si>
    <t>Information reported only for portfolios subject to detailed review in AQR</t>
  </si>
  <si>
    <t>Leverage ratio
A9 = A3/A5</t>
  </si>
  <si>
    <t>CET1 ratio
according to CRDIV/CRR definition, transitional arrangements as of 1.1.2014
A6=A3/A4</t>
  </si>
  <si>
    <t>MAJOR CAPITAL MEASURES IMPACTING TIER 1 ELIGIBLE CAPITAL
FROM 1 JANUARY 2014 TO 30 SEPTEMBER 2014</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</si>
  <si>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</si>
  <si>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</si>
  <si>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</si>
  <si>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</si>
  <si>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</si>
  <si>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</si>
  <si>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r>
      <t xml:space="preserve">Aggregate adjustments due to the outcome of 
the </t>
    </r>
    <r>
      <rPr>
        <b/>
        <u val="single"/>
        <sz val="11"/>
        <color indexed="8"/>
        <rFont val="Arial"/>
        <family val="2"/>
      </rPr>
      <t>baseline</t>
    </r>
    <r>
      <rPr>
        <sz val="11"/>
        <color theme="1"/>
        <rFont val="Arial"/>
        <family val="2"/>
      </rPr>
      <t xml:space="preserve"> scenario of the joint EBA ECB Stress Test 
to lowest capital level vs threshold over the period of 3 years</t>
    </r>
  </si>
  <si>
    <r>
      <t xml:space="preserve">Aggregate adjustments due to the outcome of 
the </t>
    </r>
    <r>
      <rPr>
        <b/>
        <u val="single"/>
        <sz val="11"/>
        <color indexed="8"/>
        <rFont val="Arial"/>
        <family val="2"/>
      </rPr>
      <t>adverse</t>
    </r>
    <r>
      <rPr>
        <sz val="11"/>
        <color theme="1"/>
        <rFont val="Arial"/>
        <family val="2"/>
      </rPr>
      <t xml:space="preserve"> scenario of the joint EBA ECB Stress Test
to lowest capital level vs threshold over the period of 3 years</t>
    </r>
  </si>
  <si>
    <t>60-80 %</t>
  </si>
  <si>
    <t/>
  </si>
  <si>
    <t>DK - Danske Bank</t>
  </si>
  <si>
    <t>80-100 %</t>
  </si>
  <si>
    <t>40-60 %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</si>
</sst>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809]dd\ mmmm\ yyyy"/>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0"/>
    <numFmt numFmtId="189" formatCode="#,##0_ ;\-#,##0\ "/>
    <numFmt numFmtId="190" formatCode="#,##0.00_ ;\-#,##0.00\ "/>
    <numFmt numFmtId="191" formatCode="0.000%"/>
    <numFmt numFmtId="192" formatCode="0.0000%"/>
    <numFmt numFmtId="193" formatCode="0.00000%"/>
    <numFmt numFmtId="194" formatCode="0.000000%"/>
    <numFmt numFmtId="195" formatCode="_-* #,##0.0_-;\-* #,##0.0_-;_-* &quot;-&quot;??_-;_-@_-"/>
    <numFmt numFmtId="196" formatCode="_-* #,##0_-;\-* #,##0_-;_-* &quot;-&quot;??_-;_-@_-"/>
  </numFmts>
  <fonts count="97">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b/>
      <u val="single"/>
      <sz val="11"/>
      <color indexed="8"/>
      <name val="Arial"/>
      <family val="2"/>
    </font>
    <font>
      <sz val="10"/>
      <color indexed="8"/>
      <name val="Arial"/>
      <family val="0"/>
    </font>
    <font>
      <sz val="11"/>
      <color indexed="9"/>
      <name val="Arial"/>
      <family val="2"/>
    </font>
    <font>
      <sz val="11"/>
      <color indexed="10"/>
      <name val="Arial"/>
      <family val="2"/>
    </font>
    <font>
      <b/>
      <sz val="11"/>
      <color indexed="52"/>
      <name val="Arial"/>
      <family val="2"/>
    </font>
    <font>
      <u val="single"/>
      <sz val="11"/>
      <color indexed="20"/>
      <name val="Arial"/>
      <family val="2"/>
    </font>
    <font>
      <i/>
      <sz val="11"/>
      <color indexed="23"/>
      <name val="Arial"/>
      <family val="2"/>
    </font>
    <font>
      <sz val="11"/>
      <color indexed="17"/>
      <name val="Arial"/>
      <family val="2"/>
    </font>
    <font>
      <sz val="11"/>
      <color indexed="62"/>
      <name val="Arial"/>
      <family val="2"/>
    </font>
    <font>
      <b/>
      <sz val="11"/>
      <color indexed="9"/>
      <name val="Arial"/>
      <family val="2"/>
    </font>
    <font>
      <u val="single"/>
      <sz val="11"/>
      <color indexed="12"/>
      <name val="Arial"/>
      <family val="2"/>
    </font>
    <font>
      <sz val="11"/>
      <color indexed="60"/>
      <name val="Arial"/>
      <family val="2"/>
    </font>
    <font>
      <b/>
      <sz val="11"/>
      <color indexed="63"/>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Arial"/>
      <family val="2"/>
    </font>
    <font>
      <sz val="11"/>
      <color indexed="20"/>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sz val="11"/>
      <name val="Arial"/>
      <family val="2"/>
    </font>
    <font>
      <i/>
      <sz val="10"/>
      <color indexed="8"/>
      <name val="Arial"/>
      <family val="2"/>
    </font>
    <font>
      <i/>
      <sz val="11"/>
      <color indexed="8"/>
      <name val="Arial"/>
      <family val="2"/>
    </font>
    <font>
      <sz val="7"/>
      <color indexed="8"/>
      <name val="Arial"/>
      <family val="2"/>
    </font>
    <font>
      <i/>
      <sz val="8"/>
      <color indexed="8"/>
      <name val="Arial"/>
      <family val="2"/>
    </font>
    <font>
      <sz val="8"/>
      <color indexed="8"/>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vertAlign val="superscript"/>
      <sz val="11"/>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b/>
      <sz val="14"/>
      <color indexed="9"/>
      <name val="Arial"/>
      <family val="2"/>
    </font>
    <font>
      <b/>
      <sz val="9"/>
      <color indexed="49"/>
      <name val="Arial"/>
      <family val="2"/>
    </font>
    <font>
      <b/>
      <sz val="11"/>
      <name val="Arial"/>
      <family val="2"/>
    </font>
    <font>
      <b/>
      <sz val="18"/>
      <color indexed="62"/>
      <name val="Arial"/>
      <family val="2"/>
    </font>
    <font>
      <sz val="12"/>
      <color indexed="62"/>
      <name val="Arial"/>
      <family val="2"/>
    </font>
    <font>
      <sz val="7"/>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b/>
      <sz val="14"/>
      <color theme="0"/>
      <name val="Arial"/>
      <family val="2"/>
    </font>
    <font>
      <sz val="12"/>
      <color theme="4"/>
      <name val="Arial"/>
      <family val="2"/>
    </font>
    <font>
      <b/>
      <sz val="18"/>
      <color theme="4"/>
      <name val="Arial"/>
      <family val="2"/>
    </font>
    <font>
      <sz val="11"/>
      <color theme="4"/>
      <name val="Arial"/>
      <family val="2"/>
    </font>
    <font>
      <b/>
      <sz val="9"/>
      <color rgb="FF2E729C"/>
      <name val="Arial"/>
      <family val="2"/>
    </font>
    <font>
      <sz val="7"/>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lightUp"/>
    </fill>
    <fill>
      <patternFill patternType="solid">
        <fgColor rgb="FF0066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2E729C"/>
      </left>
      <right style="medium">
        <color rgb="FF2E729C"/>
      </right>
      <top style="medium">
        <color rgb="FF2E729C"/>
      </top>
      <bottom style="medium">
        <color rgb="FF2E729C"/>
      </bottom>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color rgb="FF2E729C"/>
      </top>
      <bottom/>
    </border>
    <border>
      <left style="thin"/>
      <right/>
      <top style="thin"/>
      <bottom style="thin"/>
    </border>
    <border>
      <left>
        <color indexed="63"/>
      </left>
      <right>
        <color indexed="6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right/>
      <top style="medium">
        <color theme="3"/>
      </top>
      <bottom style="medium">
        <color theme="3"/>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style="medium">
        <color rgb="FF2E729C"/>
      </right>
      <top/>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right/>
      <top style="medium">
        <color rgb="FFCB5F54"/>
      </top>
      <bottom style="medium">
        <color rgb="FFCB5F54"/>
      </bottom>
    </border>
    <border>
      <left/>
      <right style="medium">
        <color rgb="FFCB5F54"/>
      </right>
      <top style="medium">
        <color rgb="FFCB5F54"/>
      </top>
      <bottom style="medium">
        <color rgb="FFCB5F54"/>
      </bottom>
    </border>
    <border>
      <left>
        <color indexed="63"/>
      </left>
      <right>
        <color indexed="63"/>
      </right>
      <top style="medium">
        <color theme="3"/>
      </top>
      <bottom style="medium"/>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31"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3"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53"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8"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78" fillId="35" borderId="0" xfId="0" applyFont="1" applyFill="1" applyBorder="1" applyAlignment="1">
      <alignment horizontal="center"/>
    </xf>
    <xf numFmtId="0" fontId="0" fillId="33" borderId="0" xfId="0" applyFont="1" applyFill="1" applyAlignment="1">
      <alignment/>
    </xf>
    <xf numFmtId="0" fontId="63" fillId="33" borderId="0" xfId="53" applyFill="1" applyAlignment="1">
      <alignment/>
    </xf>
    <xf numFmtId="0" fontId="0" fillId="33" borderId="0" xfId="0" applyFill="1" applyBorder="1" applyAlignment="1">
      <alignment horizontal="left"/>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69" fillId="33" borderId="0" xfId="0" applyFont="1" applyFill="1" applyAlignment="1">
      <alignment vertical="center"/>
    </xf>
    <xf numFmtId="3" fontId="0" fillId="33" borderId="10" xfId="0" applyNumberFormat="1" applyFill="1" applyBorder="1" applyAlignment="1">
      <alignment horizontal="right" vertical="center"/>
    </xf>
    <xf numFmtId="0" fontId="81" fillId="33" borderId="0" xfId="0" applyFont="1" applyFill="1" applyAlignment="1">
      <alignment/>
    </xf>
    <xf numFmtId="0" fontId="82"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83" fillId="33" borderId="0" xfId="0" applyFont="1" applyFill="1" applyAlignment="1">
      <alignment/>
    </xf>
    <xf numFmtId="9" fontId="72" fillId="0" borderId="11" xfId="59" applyFont="1" applyBorder="1" applyAlignment="1">
      <alignment horizontal="right"/>
    </xf>
    <xf numFmtId="0" fontId="72" fillId="33" borderId="11" xfId="0" applyFont="1" applyFill="1" applyBorder="1" applyAlignment="1">
      <alignment horizontal="center"/>
    </xf>
    <xf numFmtId="0" fontId="72" fillId="0" borderId="12" xfId="0" applyFont="1" applyBorder="1" applyAlignment="1">
      <alignment horizontal="center" vertical="center" wrapText="1"/>
    </xf>
    <xf numFmtId="0" fontId="72" fillId="0" borderId="12" xfId="0" applyFont="1" applyBorder="1" applyAlignment="1">
      <alignment/>
    </xf>
    <xf numFmtId="0" fontId="72" fillId="0" borderId="12" xfId="0" applyFont="1" applyBorder="1" applyAlignment="1">
      <alignment wrapText="1"/>
    </xf>
    <xf numFmtId="0" fontId="72" fillId="0" borderId="12" xfId="0" applyFont="1" applyBorder="1" applyAlignment="1">
      <alignment textRotation="90"/>
    </xf>
    <xf numFmtId="0" fontId="78" fillId="0" borderId="0" xfId="0" applyFont="1" applyBorder="1" applyAlignment="1">
      <alignment horizontal="center"/>
    </xf>
    <xf numFmtId="3" fontId="72" fillId="33" borderId="11" xfId="0" applyNumberFormat="1" applyFont="1" applyFill="1" applyBorder="1" applyAlignment="1">
      <alignment horizontal="right"/>
    </xf>
    <xf numFmtId="3" fontId="74" fillId="34" borderId="11" xfId="0" applyNumberFormat="1" applyFont="1" applyFill="1" applyBorder="1" applyAlignment="1" applyProtection="1">
      <alignment horizontal="right" wrapText="1"/>
      <protection locked="0"/>
    </xf>
    <xf numFmtId="0" fontId="84" fillId="33" borderId="0" xfId="0" applyFont="1" applyFill="1" applyAlignment="1">
      <alignment/>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9" applyFont="1" applyFill="1" applyBorder="1" applyAlignment="1">
      <alignment/>
    </xf>
    <xf numFmtId="181" fontId="72" fillId="0" borderId="0" xfId="0" applyNumberFormat="1" applyFont="1" applyFill="1" applyBorder="1" applyAlignment="1">
      <alignment horizontal="center"/>
    </xf>
    <xf numFmtId="0" fontId="72" fillId="0" borderId="0" xfId="0" applyFont="1" applyBorder="1" applyAlignment="1">
      <alignment horizontal="center"/>
    </xf>
    <xf numFmtId="0" fontId="31" fillId="33" borderId="0" xfId="0" applyFont="1" applyFill="1" applyBorder="1" applyAlignment="1">
      <alignment/>
    </xf>
    <xf numFmtId="0" fontId="69" fillId="33" borderId="0" xfId="0" applyFont="1" applyFill="1" applyBorder="1" applyAlignment="1">
      <alignment textRotation="90" wrapText="1"/>
    </xf>
    <xf numFmtId="0" fontId="85" fillId="33" borderId="0" xfId="0" applyFont="1" applyFill="1" applyAlignment="1">
      <alignment horizontal="left" wrapText="1"/>
    </xf>
    <xf numFmtId="3" fontId="74" fillId="36" borderId="13" xfId="0" applyNumberFormat="1" applyFont="1" applyFill="1" applyBorder="1" applyAlignment="1" applyProtection="1">
      <alignment horizontal="right" wrapText="1"/>
      <protection locked="0"/>
    </xf>
    <xf numFmtId="3" fontId="74" fillId="34" borderId="0" xfId="0" applyNumberFormat="1" applyFont="1" applyFill="1" applyBorder="1" applyAlignment="1" applyProtection="1">
      <alignment horizontal="right" wrapText="1"/>
      <protection locked="0"/>
    </xf>
    <xf numFmtId="10" fontId="0" fillId="33" borderId="10" xfId="59" applyNumberFormat="1" applyFont="1" applyFill="1" applyBorder="1" applyAlignment="1">
      <alignment horizontal="right" vertical="center"/>
    </xf>
    <xf numFmtId="10" fontId="0" fillId="33" borderId="13" xfId="59" applyNumberFormat="1" applyFont="1" applyFill="1" applyBorder="1" applyAlignment="1">
      <alignment horizontal="right"/>
    </xf>
    <xf numFmtId="1" fontId="72" fillId="33" borderId="11"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13" xfId="0" applyNumberFormat="1" applyFill="1" applyBorder="1" applyAlignment="1">
      <alignment horizontal="right"/>
    </xf>
    <xf numFmtId="1" fontId="0" fillId="0" borderId="0" xfId="0" applyNumberFormat="1" applyFill="1" applyAlignment="1">
      <alignment/>
    </xf>
    <xf numFmtId="9" fontId="0" fillId="0" borderId="0" xfId="59"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0" fillId="0" borderId="0" xfId="59" applyFont="1" applyBorder="1" applyAlignment="1">
      <alignment/>
    </xf>
    <xf numFmtId="0" fontId="0" fillId="0" borderId="18" xfId="0" applyBorder="1" applyAlignment="1">
      <alignment/>
    </xf>
    <xf numFmtId="10" fontId="0" fillId="0" borderId="17" xfId="0" applyNumberFormat="1" applyBorder="1" applyAlignment="1">
      <alignment/>
    </xf>
    <xf numFmtId="10" fontId="0" fillId="0" borderId="19" xfId="0" applyNumberFormat="1" applyBorder="1" applyAlignment="1">
      <alignment/>
    </xf>
    <xf numFmtId="0" fontId="0" fillId="0" borderId="20" xfId="0" applyBorder="1" applyAlignment="1">
      <alignment/>
    </xf>
    <xf numFmtId="9" fontId="0" fillId="0" borderId="20" xfId="59"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9" fontId="0" fillId="0" borderId="17" xfId="0" applyNumberFormat="1" applyBorder="1" applyAlignment="1">
      <alignment/>
    </xf>
    <xf numFmtId="2" fontId="0" fillId="0" borderId="17" xfId="59" applyNumberFormat="1" applyFont="1" applyBorder="1" applyAlignment="1">
      <alignment/>
    </xf>
    <xf numFmtId="2" fontId="0" fillId="0" borderId="17" xfId="0" applyNumberFormat="1" applyBorder="1" applyAlignment="1">
      <alignment/>
    </xf>
    <xf numFmtId="9" fontId="0" fillId="0" borderId="19" xfId="0" applyNumberFormat="1" applyBorder="1" applyAlignment="1">
      <alignment/>
    </xf>
    <xf numFmtId="10" fontId="0" fillId="15" borderId="17" xfId="59" applyNumberFormat="1" applyFont="1" applyFill="1" applyBorder="1" applyAlignment="1">
      <alignment/>
    </xf>
    <xf numFmtId="10" fontId="0" fillId="15" borderId="19" xfId="59" applyNumberFormat="1" applyFont="1" applyFill="1" applyBorder="1" applyAlignment="1">
      <alignment/>
    </xf>
    <xf numFmtId="9" fontId="53" fillId="37" borderId="18" xfId="0" applyNumberFormat="1" applyFont="1" applyFill="1" applyBorder="1" applyAlignment="1">
      <alignment/>
    </xf>
    <xf numFmtId="9" fontId="53" fillId="37" borderId="24" xfId="0" applyNumberFormat="1" applyFont="1" applyFill="1" applyBorder="1" applyAlignment="1">
      <alignment/>
    </xf>
    <xf numFmtId="0" fontId="0" fillId="0" borderId="25" xfId="0" applyBorder="1" applyAlignment="1">
      <alignment/>
    </xf>
    <xf numFmtId="49" fontId="0" fillId="0" borderId="26" xfId="0" applyNumberFormat="1" applyBorder="1" applyAlignment="1">
      <alignment horizontal="right"/>
    </xf>
    <xf numFmtId="9" fontId="0" fillId="0" borderId="27" xfId="0" applyNumberFormat="1" applyBorder="1" applyAlignment="1">
      <alignment/>
    </xf>
    <xf numFmtId="0" fontId="0" fillId="0" borderId="19" xfId="0" applyBorder="1" applyAlignment="1">
      <alignment/>
    </xf>
    <xf numFmtId="0" fontId="0" fillId="0" borderId="24" xfId="0" applyBorder="1" applyAlignment="1">
      <alignment/>
    </xf>
    <xf numFmtId="0" fontId="86" fillId="0" borderId="0" xfId="0" applyFont="1" applyAlignment="1">
      <alignment/>
    </xf>
    <xf numFmtId="0" fontId="0" fillId="33" borderId="0" xfId="0" applyFill="1" applyAlignment="1">
      <alignment horizontal="center" vertical="center"/>
    </xf>
    <xf numFmtId="189" fontId="0" fillId="33" borderId="10" xfId="42" applyNumberFormat="1" applyFont="1" applyFill="1" applyBorder="1" applyAlignment="1">
      <alignment vertical="center"/>
    </xf>
    <xf numFmtId="189" fontId="0" fillId="33" borderId="28" xfId="42" applyNumberFormat="1" applyFont="1" applyFill="1" applyBorder="1" applyAlignment="1">
      <alignment/>
    </xf>
    <xf numFmtId="190" fontId="0" fillId="33" borderId="10" xfId="42" applyNumberFormat="1" applyFont="1" applyFill="1" applyBorder="1" applyAlignment="1">
      <alignment vertical="center"/>
    </xf>
    <xf numFmtId="190" fontId="0" fillId="33" borderId="28" xfId="42" applyNumberFormat="1" applyFont="1" applyFill="1" applyBorder="1" applyAlignment="1">
      <alignment/>
    </xf>
    <xf numFmtId="0" fontId="87" fillId="33" borderId="0" xfId="0" applyFont="1" applyFill="1" applyAlignment="1">
      <alignment horizontal="left" vertical="center"/>
    </xf>
    <xf numFmtId="0" fontId="88" fillId="33" borderId="0" xfId="0" applyFont="1" applyFill="1" applyBorder="1" applyAlignment="1">
      <alignment vertical="center"/>
    </xf>
    <xf numFmtId="0" fontId="56" fillId="20" borderId="0" xfId="0" applyFont="1" applyFill="1" applyBorder="1" applyAlignment="1">
      <alignment vertical="center"/>
    </xf>
    <xf numFmtId="0" fontId="0" fillId="20" borderId="0" xfId="0" applyFill="1" applyAlignment="1">
      <alignment vertical="center"/>
    </xf>
    <xf numFmtId="0" fontId="53" fillId="20" borderId="11" xfId="0" applyFont="1" applyFill="1" applyBorder="1" applyAlignment="1">
      <alignment/>
    </xf>
    <xf numFmtId="0" fontId="53" fillId="20" borderId="29" xfId="0" applyFont="1" applyFill="1" applyBorder="1" applyAlignment="1">
      <alignment horizontal="center" vertical="center" wrapText="1"/>
    </xf>
    <xf numFmtId="0" fontId="89" fillId="33" borderId="0" xfId="0" applyFont="1" applyFill="1" applyAlignment="1">
      <alignment/>
    </xf>
    <xf numFmtId="0" fontId="69" fillId="33" borderId="0" xfId="0" applyFont="1" applyFill="1" applyBorder="1" applyAlignment="1">
      <alignment/>
    </xf>
    <xf numFmtId="0" fontId="82" fillId="33" borderId="0" xfId="0" applyFont="1" applyFill="1" applyBorder="1" applyAlignment="1">
      <alignment horizontal="right" vertical="center"/>
    </xf>
    <xf numFmtId="3" fontId="0" fillId="33" borderId="30" xfId="0" applyNumberFormat="1"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31" xfId="0" applyFill="1" applyBorder="1" applyAlignment="1">
      <alignment vertical="center"/>
    </xf>
    <xf numFmtId="0" fontId="0" fillId="33" borderId="31" xfId="0" applyFill="1" applyBorder="1" applyAlignment="1" quotePrefix="1">
      <alignment/>
    </xf>
    <xf numFmtId="0" fontId="0" fillId="33" borderId="32" xfId="0" applyFill="1" applyBorder="1" applyAlignment="1">
      <alignment/>
    </xf>
    <xf numFmtId="10" fontId="69" fillId="33" borderId="33" xfId="59" applyNumberFormat="1" applyFont="1" applyFill="1" applyBorder="1" applyAlignment="1">
      <alignment vertical="center"/>
    </xf>
    <xf numFmtId="10" fontId="69" fillId="33" borderId="30" xfId="59" applyNumberFormat="1" applyFont="1" applyFill="1" applyBorder="1" applyAlignment="1">
      <alignment vertical="center"/>
    </xf>
    <xf numFmtId="3" fontId="71" fillId="33" borderId="11" xfId="0" applyNumberFormat="1" applyFont="1" applyFill="1" applyBorder="1" applyAlignment="1">
      <alignment horizontal="right"/>
    </xf>
    <xf numFmtId="1" fontId="71" fillId="33" borderId="11" xfId="0" applyNumberFormat="1" applyFont="1" applyFill="1" applyBorder="1" applyAlignment="1">
      <alignment horizontal="right"/>
    </xf>
    <xf numFmtId="3" fontId="76" fillId="33" borderId="11" xfId="0" applyNumberFormat="1" applyFont="1" applyFill="1" applyBorder="1" applyAlignment="1">
      <alignment horizontal="right"/>
    </xf>
    <xf numFmtId="1" fontId="90" fillId="36" borderId="21" xfId="0" applyNumberFormat="1" applyFont="1" applyFill="1" applyBorder="1" applyAlignment="1" applyProtection="1">
      <alignment horizontal="right" wrapText="1"/>
      <protection locked="0"/>
    </xf>
    <xf numFmtId="1" fontId="76" fillId="33" borderId="11" xfId="0" applyNumberFormat="1" applyFont="1" applyFill="1" applyBorder="1" applyAlignment="1">
      <alignment horizontal="right"/>
    </xf>
    <xf numFmtId="0" fontId="76" fillId="0" borderId="11" xfId="0" applyFont="1" applyFill="1" applyBorder="1" applyAlignment="1">
      <alignment horizontal="right"/>
    </xf>
    <xf numFmtId="0" fontId="77" fillId="0" borderId="0" xfId="0" applyFont="1" applyAlignment="1">
      <alignment/>
    </xf>
    <xf numFmtId="0" fontId="0" fillId="33" borderId="0" xfId="0" applyFill="1" applyBorder="1" applyAlignment="1">
      <alignment horizontal="left" vertical="center"/>
    </xf>
    <xf numFmtId="0" fontId="88"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33" xfId="0" applyNumberFormat="1" applyFill="1" applyBorder="1" applyAlignment="1">
      <alignment vertical="center"/>
    </xf>
    <xf numFmtId="189" fontId="0" fillId="33" borderId="34" xfId="42" applyNumberFormat="1" applyFont="1" applyFill="1" applyBorder="1" applyAlignment="1">
      <alignment horizontal="right" vertical="center"/>
    </xf>
    <xf numFmtId="190" fontId="0" fillId="33" borderId="34" xfId="42" applyNumberFormat="1" applyFont="1" applyFill="1" applyBorder="1" applyAlignment="1">
      <alignment horizontal="right" vertical="center"/>
    </xf>
    <xf numFmtId="1" fontId="90" fillId="36" borderId="21" xfId="0" applyNumberFormat="1" applyFont="1" applyFill="1" applyBorder="1" applyAlignment="1" applyProtection="1">
      <alignment horizontal="right" wrapText="1"/>
      <protection locked="0"/>
    </xf>
    <xf numFmtId="1" fontId="72" fillId="33" borderId="0" xfId="0" applyNumberFormat="1" applyFont="1" applyFill="1" applyAlignment="1">
      <alignment horizontal="right"/>
    </xf>
    <xf numFmtId="1" fontId="72" fillId="0" borderId="11" xfId="0" applyNumberFormat="1" applyFont="1" applyBorder="1" applyAlignment="1">
      <alignment horizontal="right"/>
    </xf>
    <xf numFmtId="1" fontId="76" fillId="0" borderId="11" xfId="0" applyNumberFormat="1" applyFont="1" applyBorder="1" applyAlignment="1">
      <alignment horizontal="right"/>
    </xf>
    <xf numFmtId="1" fontId="74" fillId="34" borderId="11" xfId="0" applyNumberFormat="1" applyFont="1" applyFill="1" applyBorder="1" applyAlignment="1" applyProtection="1">
      <alignment horizontal="right" wrapText="1"/>
      <protection locked="0"/>
    </xf>
    <xf numFmtId="1" fontId="90" fillId="36" borderId="13" xfId="0" applyNumberFormat="1" applyFont="1" applyFill="1" applyBorder="1" applyAlignment="1" applyProtection="1">
      <alignment horizontal="right" wrapText="1"/>
      <protection locked="0"/>
    </xf>
    <xf numFmtId="0" fontId="91" fillId="20" borderId="3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32" xfId="0" applyFill="1" applyBorder="1" applyAlignment="1">
      <alignment vertical="center"/>
    </xf>
    <xf numFmtId="0" fontId="82"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31" xfId="0" applyFont="1" applyFill="1" applyBorder="1" applyAlignment="1">
      <alignment horizontal="center" vertical="center"/>
    </xf>
    <xf numFmtId="0" fontId="85" fillId="33" borderId="0" xfId="0" applyFont="1" applyFill="1" applyAlignment="1">
      <alignment wrapText="1"/>
    </xf>
    <xf numFmtId="0" fontId="72"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10" fontId="0" fillId="0" borderId="10" xfId="59" applyNumberFormat="1" applyFont="1" applyFill="1" applyBorder="1" applyAlignment="1">
      <alignment horizontal="right" vertical="center"/>
    </xf>
    <xf numFmtId="10" fontId="72" fillId="0" borderId="11" xfId="59" applyNumberFormat="1" applyFont="1" applyFill="1" applyBorder="1" applyAlignment="1">
      <alignment horizontal="right"/>
    </xf>
    <xf numFmtId="10" fontId="72" fillId="0" borderId="11" xfId="59" applyNumberFormat="1" applyFont="1" applyFill="1" applyBorder="1" applyAlignment="1">
      <alignment horizontal="right"/>
    </xf>
    <xf numFmtId="10" fontId="71" fillId="0" borderId="11" xfId="59" applyNumberFormat="1" applyFont="1" applyFill="1" applyBorder="1" applyAlignment="1">
      <alignment horizontal="right"/>
    </xf>
    <xf numFmtId="10" fontId="76" fillId="0" borderId="11" xfId="59" applyNumberFormat="1" applyFont="1" applyFill="1" applyBorder="1" applyAlignment="1">
      <alignment horizontal="right"/>
    </xf>
    <xf numFmtId="0" fontId="0" fillId="0" borderId="0" xfId="0" applyAlignment="1" quotePrefix="1">
      <alignment/>
    </xf>
    <xf numFmtId="2" fontId="71" fillId="33" borderId="11" xfId="0" applyNumberFormat="1" applyFont="1" applyFill="1" applyBorder="1" applyAlignment="1">
      <alignment horizontal="right"/>
    </xf>
    <xf numFmtId="2" fontId="72" fillId="33" borderId="11" xfId="0" applyNumberFormat="1" applyFont="1" applyFill="1" applyBorder="1" applyAlignment="1">
      <alignment horizontal="right"/>
    </xf>
    <xf numFmtId="2" fontId="76" fillId="0" borderId="11" xfId="0" applyNumberFormat="1" applyFont="1" applyBorder="1" applyAlignment="1">
      <alignment horizontal="right"/>
    </xf>
    <xf numFmtId="2" fontId="76" fillId="33" borderId="11" xfId="0" applyNumberFormat="1" applyFont="1" applyFill="1" applyBorder="1" applyAlignment="1">
      <alignment horizontal="right"/>
    </xf>
    <xf numFmtId="2" fontId="72" fillId="0" borderId="11" xfId="0" applyNumberFormat="1" applyFont="1" applyBorder="1" applyAlignment="1">
      <alignment horizontal="right"/>
    </xf>
    <xf numFmtId="10" fontId="76" fillId="0" borderId="11" xfId="59" applyNumberFormat="1" applyFont="1" applyFill="1" applyBorder="1" applyAlignment="1">
      <alignment horizontal="right"/>
    </xf>
    <xf numFmtId="0" fontId="0" fillId="33" borderId="0" xfId="0" applyFont="1" applyFill="1" applyAlignment="1">
      <alignment horizontal="left" wrapText="1"/>
    </xf>
    <xf numFmtId="0" fontId="88" fillId="33" borderId="0" xfId="0" applyFont="1" applyFill="1" applyAlignment="1">
      <alignment horizontal="left" vertical="center" wrapText="1"/>
    </xf>
    <xf numFmtId="0" fontId="0" fillId="33" borderId="0" xfId="0" applyFill="1" applyBorder="1" applyAlignment="1">
      <alignment horizontal="left" vertical="center"/>
    </xf>
    <xf numFmtId="0" fontId="0" fillId="33" borderId="0" xfId="0" applyFill="1" applyAlignment="1">
      <alignment vertical="center"/>
    </xf>
    <xf numFmtId="0" fontId="88" fillId="33" borderId="0" xfId="0" applyFont="1" applyFill="1" applyAlignment="1">
      <alignment vertical="center"/>
    </xf>
    <xf numFmtId="0" fontId="92" fillId="33" borderId="0" xfId="0" applyFont="1" applyFill="1" applyAlignment="1">
      <alignment vertical="center"/>
    </xf>
    <xf numFmtId="0" fontId="0" fillId="33" borderId="0" xfId="0" applyFill="1" applyBorder="1" applyAlignment="1">
      <alignment horizontal="left" vertical="center" wrapText="1"/>
    </xf>
    <xf numFmtId="0" fontId="0" fillId="6" borderId="0" xfId="0" applyFill="1" applyAlignment="1">
      <alignment horizontal="center" vertical="center" wrapText="1"/>
    </xf>
    <xf numFmtId="0" fontId="0" fillId="33" borderId="0" xfId="0" applyFill="1" applyAlignment="1">
      <alignment vertical="center" wrapText="1"/>
    </xf>
    <xf numFmtId="0" fontId="70" fillId="33" borderId="0" xfId="0" applyFont="1" applyFill="1" applyBorder="1" applyAlignment="1">
      <alignment horizontal="center"/>
    </xf>
    <xf numFmtId="0" fontId="0" fillId="33" borderId="0" xfId="0" applyFill="1" applyAlignment="1">
      <alignment horizontal="center" vertical="center" wrapText="1"/>
    </xf>
    <xf numFmtId="0" fontId="69" fillId="33" borderId="0" xfId="0" applyFont="1" applyFill="1" applyAlignment="1">
      <alignment vertical="center" wrapText="1"/>
    </xf>
    <xf numFmtId="0" fontId="69" fillId="33" borderId="0" xfId="0" applyFont="1" applyFill="1" applyAlignment="1">
      <alignment vertical="center"/>
    </xf>
    <xf numFmtId="0" fontId="49" fillId="33" borderId="35" xfId="0" applyFont="1" applyFill="1" applyBorder="1" applyAlignment="1">
      <alignment horizontal="center"/>
    </xf>
    <xf numFmtId="0" fontId="93" fillId="33" borderId="0" xfId="0" applyFont="1" applyFill="1" applyAlignment="1">
      <alignment vertical="center"/>
    </xf>
    <xf numFmtId="0" fontId="94" fillId="33" borderId="0" xfId="0" applyFont="1" applyFill="1" applyAlignment="1">
      <alignment vertical="center"/>
    </xf>
    <xf numFmtId="0" fontId="0" fillId="6" borderId="0" xfId="0" applyFill="1" applyAlignment="1">
      <alignment vertical="center" wrapText="1"/>
    </xf>
    <xf numFmtId="0" fontId="0" fillId="6" borderId="0" xfId="0" applyFill="1" applyAlignment="1">
      <alignment vertical="center"/>
    </xf>
    <xf numFmtId="0" fontId="0" fillId="33" borderId="0" xfId="0" applyFill="1" applyBorder="1" applyAlignment="1">
      <alignment vertical="center"/>
    </xf>
    <xf numFmtId="0" fontId="0" fillId="0" borderId="0" xfId="0" applyAlignment="1">
      <alignment vertical="center"/>
    </xf>
    <xf numFmtId="0" fontId="69" fillId="6" borderId="0" xfId="0" applyFont="1" applyFill="1" applyAlignment="1">
      <alignment vertical="center" wrapText="1"/>
    </xf>
    <xf numFmtId="0" fontId="69" fillId="6" borderId="0" xfId="0" applyFont="1" applyFill="1" applyAlignment="1">
      <alignment vertical="center"/>
    </xf>
    <xf numFmtId="0" fontId="0" fillId="6" borderId="0" xfId="0" applyFont="1" applyFill="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8" fillId="33" borderId="0" xfId="0" applyFont="1" applyFill="1" applyAlignment="1">
      <alignment/>
    </xf>
    <xf numFmtId="0" fontId="94" fillId="33" borderId="0" xfId="0" applyFont="1" applyFill="1" applyAlignment="1">
      <alignment/>
    </xf>
    <xf numFmtId="0" fontId="91" fillId="20" borderId="43" xfId="0" applyFont="1" applyFill="1" applyBorder="1" applyAlignment="1">
      <alignment horizontal="center" vertical="center"/>
    </xf>
    <xf numFmtId="0" fontId="91" fillId="20" borderId="35" xfId="0" applyFont="1" applyFill="1" applyBorder="1" applyAlignment="1">
      <alignment horizontal="center" vertical="center"/>
    </xf>
    <xf numFmtId="0" fontId="91" fillId="20" borderId="44"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35" xfId="0" applyFont="1" applyFill="1" applyBorder="1" applyAlignment="1">
      <alignment horizontal="center" vertical="center"/>
    </xf>
    <xf numFmtId="0" fontId="72" fillId="33" borderId="44" xfId="0" applyFont="1" applyFill="1" applyBorder="1" applyAlignment="1">
      <alignment horizontal="center" vertical="center"/>
    </xf>
    <xf numFmtId="0" fontId="95" fillId="33" borderId="0" xfId="0" applyFont="1" applyFill="1" applyAlignment="1">
      <alignment horizontal="left" vertical="center"/>
    </xf>
    <xf numFmtId="0" fontId="56" fillId="20" borderId="0" xfId="0" applyFont="1" applyFill="1" applyBorder="1" applyAlignment="1">
      <alignment vertical="center"/>
    </xf>
    <xf numFmtId="0" fontId="0" fillId="20" borderId="0" xfId="0" applyFill="1" applyAlignment="1">
      <alignment vertical="center"/>
    </xf>
    <xf numFmtId="0" fontId="76" fillId="38" borderId="45" xfId="0" applyFont="1" applyFill="1" applyBorder="1" applyAlignment="1">
      <alignment vertical="center" wrapText="1"/>
    </xf>
    <xf numFmtId="0" fontId="76" fillId="38" borderId="46" xfId="0" applyFont="1" applyFill="1" applyBorder="1" applyAlignment="1">
      <alignment vertical="center" wrapText="1"/>
    </xf>
    <xf numFmtId="0" fontId="0" fillId="33" borderId="0" xfId="0" applyFill="1" applyBorder="1" applyAlignment="1">
      <alignment vertical="center" wrapText="1"/>
    </xf>
    <xf numFmtId="0" fontId="76" fillId="38" borderId="47" xfId="0" applyFont="1" applyFill="1" applyBorder="1" applyAlignment="1">
      <alignment vertical="center" wrapText="1"/>
    </xf>
    <xf numFmtId="0" fontId="0" fillId="38" borderId="47" xfId="0" applyFill="1" applyBorder="1" applyAlignment="1">
      <alignment vertical="center"/>
    </xf>
    <xf numFmtId="0" fontId="0" fillId="38" borderId="48" xfId="0" applyFill="1" applyBorder="1" applyAlignment="1">
      <alignment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18" xfId="0" applyFont="1" applyFill="1" applyBorder="1" applyAlignment="1">
      <alignment horizontal="center" vertical="center"/>
    </xf>
    <xf numFmtId="0" fontId="49" fillId="0" borderId="49" xfId="0" applyFont="1" applyBorder="1" applyAlignment="1">
      <alignment horizontal="center"/>
    </xf>
    <xf numFmtId="10" fontId="72" fillId="0" borderId="29" xfId="0" applyNumberFormat="1" applyFont="1" applyBorder="1" applyAlignment="1">
      <alignment horizontal="right"/>
    </xf>
    <xf numFmtId="10" fontId="72" fillId="0" borderId="50" xfId="0" applyNumberFormat="1" applyFont="1" applyBorder="1" applyAlignment="1">
      <alignment horizontal="right"/>
    </xf>
    <xf numFmtId="10" fontId="76" fillId="0" borderId="29" xfId="0" applyNumberFormat="1" applyFont="1" applyBorder="1" applyAlignment="1">
      <alignment horizontal="right"/>
    </xf>
    <xf numFmtId="10" fontId="76" fillId="0" borderId="50" xfId="0" applyNumberFormat="1" applyFont="1" applyBorder="1" applyAlignment="1">
      <alignment horizontal="right"/>
    </xf>
    <xf numFmtId="1" fontId="90" fillId="36" borderId="21" xfId="0" applyNumberFormat="1" applyFont="1" applyFill="1" applyBorder="1" applyAlignment="1" applyProtection="1">
      <alignment horizontal="right" wrapText="1"/>
      <protection locked="0"/>
    </xf>
    <xf numFmtId="1" fontId="90" fillId="36" borderId="23" xfId="0" applyNumberFormat="1" applyFont="1" applyFill="1" applyBorder="1" applyAlignment="1" applyProtection="1">
      <alignment horizontal="right" wrapText="1"/>
      <protection locked="0"/>
    </xf>
    <xf numFmtId="10" fontId="76" fillId="0" borderId="29" xfId="59" applyNumberFormat="1" applyFont="1" applyFill="1" applyBorder="1" applyAlignment="1">
      <alignment horizontal="right"/>
    </xf>
    <xf numFmtId="10" fontId="76" fillId="0" borderId="51" xfId="59" applyNumberFormat="1" applyFont="1" applyFill="1" applyBorder="1" applyAlignment="1">
      <alignment horizontal="right"/>
    </xf>
    <xf numFmtId="1" fontId="72" fillId="0" borderId="29" xfId="0" applyNumberFormat="1" applyFont="1" applyFill="1" applyBorder="1" applyAlignment="1">
      <alignment horizontal="right"/>
    </xf>
    <xf numFmtId="1" fontId="72" fillId="0" borderId="50" xfId="0" applyNumberFormat="1" applyFont="1" applyFill="1" applyBorder="1" applyAlignment="1">
      <alignment horizontal="right"/>
    </xf>
    <xf numFmtId="10" fontId="72" fillId="0" borderId="11" xfId="59" applyNumberFormat="1" applyFont="1" applyFill="1" applyBorder="1" applyAlignment="1">
      <alignment horizontal="right"/>
    </xf>
    <xf numFmtId="10" fontId="72" fillId="0" borderId="11" xfId="0" applyNumberFormat="1" applyFont="1" applyBorder="1" applyAlignment="1">
      <alignment horizontal="right"/>
    </xf>
    <xf numFmtId="0" fontId="31" fillId="39" borderId="52" xfId="0" applyFont="1" applyFill="1" applyBorder="1" applyAlignment="1">
      <alignment horizontal="center"/>
    </xf>
    <xf numFmtId="0" fontId="31" fillId="39" borderId="53" xfId="0" applyFont="1" applyFill="1" applyBorder="1" applyAlignment="1">
      <alignment horizontal="center"/>
    </xf>
    <xf numFmtId="0" fontId="31" fillId="39" borderId="54" xfId="0" applyFont="1" applyFill="1" applyBorder="1" applyAlignment="1">
      <alignment horizontal="center"/>
    </xf>
    <xf numFmtId="0" fontId="31" fillId="39" borderId="55" xfId="0" applyFont="1" applyFill="1" applyBorder="1" applyAlignment="1">
      <alignment horizontal="center"/>
    </xf>
    <xf numFmtId="0" fontId="69" fillId="39" borderId="11" xfId="0" applyFont="1" applyFill="1" applyBorder="1" applyAlignment="1">
      <alignment horizontal="center" textRotation="90" wrapText="1"/>
    </xf>
    <xf numFmtId="0" fontId="0" fillId="39" borderId="11" xfId="0" applyFill="1" applyBorder="1" applyAlignment="1">
      <alignment horizontal="center" textRotation="90" wrapText="1"/>
    </xf>
    <xf numFmtId="0" fontId="72" fillId="0" borderId="29" xfId="0" applyFont="1" applyBorder="1" applyAlignment="1">
      <alignment horizontal="center"/>
    </xf>
    <xf numFmtId="0" fontId="72" fillId="0" borderId="50" xfId="0" applyFont="1" applyBorder="1" applyAlignment="1">
      <alignment horizontal="center"/>
    </xf>
    <xf numFmtId="10" fontId="71" fillId="33" borderId="11" xfId="0" applyNumberFormat="1" applyFont="1" applyFill="1" applyBorder="1" applyAlignment="1">
      <alignment horizontal="right"/>
    </xf>
    <xf numFmtId="0" fontId="0" fillId="33" borderId="0" xfId="0" applyFont="1" applyFill="1" applyAlignment="1">
      <alignment horizontal="left" wrapText="1"/>
    </xf>
    <xf numFmtId="10" fontId="90" fillId="36" borderId="21" xfId="0" applyNumberFormat="1" applyFont="1" applyFill="1" applyBorder="1" applyAlignment="1" applyProtection="1">
      <alignment horizontal="right" wrapText="1"/>
      <protection locked="0"/>
    </xf>
    <xf numFmtId="10" fontId="90" fillId="36" borderId="23" xfId="0" applyNumberFormat="1" applyFont="1" applyFill="1" applyBorder="1" applyAlignment="1" applyProtection="1">
      <alignment horizontal="right" wrapText="1"/>
      <protection locked="0"/>
    </xf>
    <xf numFmtId="10" fontId="76" fillId="0" borderId="50" xfId="59" applyNumberFormat="1" applyFont="1" applyFill="1" applyBorder="1" applyAlignment="1">
      <alignment horizontal="right"/>
    </xf>
    <xf numFmtId="10" fontId="72" fillId="0" borderId="29" xfId="59" applyNumberFormat="1" applyFont="1" applyFill="1" applyBorder="1" applyAlignment="1">
      <alignment horizontal="right"/>
    </xf>
    <xf numFmtId="10" fontId="72" fillId="0" borderId="50" xfId="59" applyNumberFormat="1" applyFont="1" applyFill="1" applyBorder="1" applyAlignment="1">
      <alignment horizontal="right"/>
    </xf>
    <xf numFmtId="10" fontId="71" fillId="0" borderId="29" xfId="59" applyNumberFormat="1" applyFont="1" applyFill="1" applyBorder="1" applyAlignment="1">
      <alignment horizontal="right"/>
    </xf>
    <xf numFmtId="10" fontId="71" fillId="0" borderId="50" xfId="59" applyNumberFormat="1" applyFont="1" applyFill="1" applyBorder="1" applyAlignment="1">
      <alignment horizontal="right"/>
    </xf>
    <xf numFmtId="10" fontId="76" fillId="33" borderId="11" xfId="0" applyNumberFormat="1" applyFont="1" applyFill="1" applyBorder="1" applyAlignment="1">
      <alignment horizontal="right"/>
    </xf>
    <xf numFmtId="10" fontId="71" fillId="0" borderId="11" xfId="59" applyNumberFormat="1" applyFont="1" applyFill="1" applyBorder="1" applyAlignment="1">
      <alignment horizontal="right"/>
    </xf>
    <xf numFmtId="1" fontId="74" fillId="34" borderId="29" xfId="0" applyNumberFormat="1" applyFont="1" applyFill="1" applyBorder="1" applyAlignment="1" applyProtection="1">
      <alignment horizontal="right" vertical="center" wrapText="1"/>
      <protection locked="0"/>
    </xf>
    <xf numFmtId="1" fontId="74" fillId="34" borderId="50"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1" fontId="72" fillId="0" borderId="11" xfId="0" applyNumberFormat="1" applyFont="1" applyBorder="1" applyAlignment="1">
      <alignment horizontal="right"/>
    </xf>
    <xf numFmtId="181" fontId="74" fillId="36" borderId="21" xfId="0" applyNumberFormat="1" applyFont="1" applyFill="1" applyBorder="1" applyAlignment="1" applyProtection="1">
      <alignment wrapText="1"/>
      <protection locked="0"/>
    </xf>
    <xf numFmtId="181" fontId="74" fillId="36" borderId="23" xfId="0" applyNumberFormat="1" applyFont="1" applyFill="1" applyBorder="1" applyAlignment="1" applyProtection="1">
      <alignment wrapText="1"/>
      <protection locked="0"/>
    </xf>
    <xf numFmtId="0" fontId="31" fillId="39" borderId="11" xfId="0" applyFont="1" applyFill="1" applyBorder="1" applyAlignment="1">
      <alignment horizontal="center"/>
    </xf>
    <xf numFmtId="1" fontId="71" fillId="0" borderId="29" xfId="0" applyNumberFormat="1" applyFont="1" applyFill="1" applyBorder="1" applyAlignment="1">
      <alignment horizontal="right"/>
    </xf>
    <xf numFmtId="1" fontId="71" fillId="0" borderId="50" xfId="0" applyNumberFormat="1" applyFont="1" applyFill="1" applyBorder="1" applyAlignment="1">
      <alignment horizontal="right"/>
    </xf>
    <xf numFmtId="1" fontId="74" fillId="0" borderId="11" xfId="0" applyNumberFormat="1" applyFont="1" applyFill="1" applyBorder="1" applyAlignment="1" applyProtection="1">
      <alignment horizontal="right" vertical="center" wrapText="1"/>
      <protection locked="0"/>
    </xf>
    <xf numFmtId="0" fontId="31" fillId="39" borderId="29" xfId="0" applyFont="1" applyFill="1" applyBorder="1" applyAlignment="1">
      <alignment horizontal="center"/>
    </xf>
    <xf numFmtId="0" fontId="31" fillId="39" borderId="50" xfId="0" applyFont="1" applyFill="1" applyBorder="1" applyAlignment="1">
      <alignment horizontal="center"/>
    </xf>
    <xf numFmtId="0" fontId="31" fillId="39" borderId="52" xfId="0" applyFont="1" applyFill="1" applyBorder="1" applyAlignment="1">
      <alignment horizontal="center" textRotation="90" wrapText="1"/>
    </xf>
    <xf numFmtId="0" fontId="31" fillId="39" borderId="53" xfId="0" applyFont="1" applyFill="1" applyBorder="1" applyAlignment="1">
      <alignment horizontal="center" textRotation="90" wrapText="1"/>
    </xf>
    <xf numFmtId="0" fontId="31" fillId="39" borderId="56" xfId="0" applyFont="1" applyFill="1" applyBorder="1" applyAlignment="1">
      <alignment horizontal="center" textRotation="90" wrapText="1"/>
    </xf>
    <xf numFmtId="0" fontId="31" fillId="39" borderId="57" xfId="0" applyFont="1" applyFill="1" applyBorder="1" applyAlignment="1">
      <alignment horizontal="center" textRotation="90" wrapText="1"/>
    </xf>
    <xf numFmtId="0" fontId="31" fillId="39" borderId="54" xfId="0" applyFont="1" applyFill="1" applyBorder="1" applyAlignment="1">
      <alignment horizontal="center" textRotation="90" wrapText="1"/>
    </xf>
    <xf numFmtId="0" fontId="31" fillId="39" borderId="55" xfId="0" applyFont="1" applyFill="1" applyBorder="1" applyAlignment="1">
      <alignment horizontal="center" textRotation="90" wrapText="1"/>
    </xf>
    <xf numFmtId="1" fontId="76" fillId="0" borderId="29" xfId="0" applyNumberFormat="1" applyFont="1" applyFill="1" applyBorder="1" applyAlignment="1">
      <alignment horizontal="right"/>
    </xf>
    <xf numFmtId="1" fontId="76" fillId="0" borderId="50" xfId="0" applyNumberFormat="1" applyFont="1" applyFill="1" applyBorder="1" applyAlignment="1">
      <alignment horizontal="right"/>
    </xf>
    <xf numFmtId="1" fontId="90" fillId="34" borderId="29" xfId="0" applyNumberFormat="1" applyFont="1" applyFill="1" applyBorder="1" applyAlignment="1" applyProtection="1">
      <alignment horizontal="right" vertical="center" wrapText="1"/>
      <protection locked="0"/>
    </xf>
    <xf numFmtId="1" fontId="90" fillId="34" borderId="50"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53" fillId="20" borderId="58" xfId="0" applyFont="1" applyFill="1" applyBorder="1" applyAlignment="1">
      <alignment horizontal="center" textRotation="90" wrapText="1"/>
    </xf>
    <xf numFmtId="0" fontId="53" fillId="20" borderId="59" xfId="0" applyFont="1" applyFill="1" applyBorder="1" applyAlignment="1">
      <alignment horizontal="center" textRotation="90" wrapText="1"/>
    </xf>
    <xf numFmtId="0" fontId="53" fillId="20" borderId="12" xfId="0" applyFont="1" applyFill="1" applyBorder="1" applyAlignment="1">
      <alignment horizontal="center" textRotation="90" wrapText="1"/>
    </xf>
    <xf numFmtId="0" fontId="72" fillId="0" borderId="11" xfId="0" applyFont="1" applyBorder="1" applyAlignment="1">
      <alignment horizontal="center"/>
    </xf>
    <xf numFmtId="0" fontId="79" fillId="33" borderId="0" xfId="0" applyFont="1" applyFill="1" applyBorder="1" applyAlignment="1">
      <alignment horizontal="left" wrapText="1"/>
    </xf>
    <xf numFmtId="0" fontId="79" fillId="33" borderId="57" xfId="0" applyFont="1" applyFill="1" applyBorder="1" applyAlignment="1">
      <alignment horizontal="left" wrapText="1"/>
    </xf>
    <xf numFmtId="3" fontId="74" fillId="40" borderId="29" xfId="0" applyNumberFormat="1" applyFont="1" applyFill="1" applyBorder="1" applyAlignment="1" applyProtection="1">
      <alignment horizontal="center" vertical="center" wrapText="1"/>
      <protection locked="0"/>
    </xf>
    <xf numFmtId="3" fontId="74" fillId="40" borderId="60" xfId="0" applyNumberFormat="1" applyFont="1" applyFill="1" applyBorder="1" applyAlignment="1" applyProtection="1">
      <alignment horizontal="center" vertical="center" wrapText="1"/>
      <protection locked="0"/>
    </xf>
    <xf numFmtId="3" fontId="74" fillId="40" borderId="50" xfId="0" applyNumberFormat="1" applyFont="1" applyFill="1" applyBorder="1" applyAlignment="1" applyProtection="1">
      <alignment horizontal="center" vertical="center" wrapText="1"/>
      <protection locked="0"/>
    </xf>
    <xf numFmtId="2" fontId="74" fillId="34" borderId="29" xfId="0" applyNumberFormat="1" applyFont="1" applyFill="1" applyBorder="1" applyAlignment="1" applyProtection="1">
      <alignment horizontal="right" vertical="center" wrapText="1"/>
      <protection locked="0"/>
    </xf>
    <xf numFmtId="2" fontId="74" fillId="34" borderId="50" xfId="0" applyNumberFormat="1" applyFont="1" applyFill="1" applyBorder="1" applyAlignment="1" applyProtection="1">
      <alignment horizontal="right" vertical="center" wrapText="1"/>
      <protection locked="0"/>
    </xf>
    <xf numFmtId="10" fontId="71" fillId="0" borderId="29" xfId="0" applyNumberFormat="1" applyFont="1" applyBorder="1" applyAlignment="1">
      <alignment horizontal="right"/>
    </xf>
    <xf numFmtId="10" fontId="71" fillId="0" borderId="50" xfId="0" applyNumberFormat="1" applyFont="1" applyBorder="1" applyAlignment="1">
      <alignment horizontal="right"/>
    </xf>
    <xf numFmtId="0" fontId="96" fillId="0" borderId="0" xfId="0" applyFont="1" applyBorder="1" applyAlignment="1">
      <alignment horizontal="center"/>
    </xf>
    <xf numFmtId="0" fontId="78" fillId="0" borderId="0" xfId="0" applyFont="1" applyBorder="1" applyAlignment="1">
      <alignment horizontal="center"/>
    </xf>
    <xf numFmtId="10" fontId="72" fillId="33" borderId="11" xfId="0" applyNumberFormat="1" applyFont="1" applyFill="1" applyBorder="1" applyAlignment="1">
      <alignment horizontal="right"/>
    </xf>
    <xf numFmtId="10" fontId="74" fillId="36" borderId="21" xfId="59" applyNumberFormat="1" applyFont="1" applyFill="1" applyBorder="1" applyAlignment="1" applyProtection="1">
      <alignment horizontal="right" wrapText="1"/>
      <protection locked="0"/>
    </xf>
    <xf numFmtId="10" fontId="74" fillId="36" borderId="23" xfId="59" applyNumberFormat="1" applyFont="1" applyFill="1" applyBorder="1" applyAlignment="1" applyProtection="1">
      <alignment horizontal="right" wrapText="1"/>
      <protection locked="0"/>
    </xf>
    <xf numFmtId="10" fontId="90" fillId="36" borderId="21" xfId="59" applyNumberFormat="1" applyFont="1" applyFill="1" applyBorder="1" applyAlignment="1" applyProtection="1">
      <alignment horizontal="right" wrapText="1"/>
      <protection locked="0"/>
    </xf>
    <xf numFmtId="10" fontId="90" fillId="36" borderId="23" xfId="59" applyNumberFormat="1" applyFont="1" applyFill="1" applyBorder="1" applyAlignment="1" applyProtection="1">
      <alignment horizontal="right" wrapText="1"/>
      <protection locked="0"/>
    </xf>
    <xf numFmtId="10" fontId="76" fillId="0" borderId="11" xfId="59" applyNumberFormat="1" applyFont="1" applyFill="1" applyBorder="1" applyAlignment="1">
      <alignment horizontal="right"/>
    </xf>
    <xf numFmtId="0" fontId="71" fillId="33" borderId="21" xfId="0" applyFont="1" applyFill="1" applyBorder="1" applyAlignment="1">
      <alignment horizontal="center"/>
    </xf>
    <xf numFmtId="0" fontId="71" fillId="33" borderId="22" xfId="0" applyFont="1" applyFill="1" applyBorder="1" applyAlignment="1">
      <alignment horizontal="center"/>
    </xf>
    <xf numFmtId="0" fontId="71" fillId="33" borderId="23"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75"/>
          <c:w val="0.98225"/>
          <c:h val="1.050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pPr>
              <a:noFill/>
              <a:ln w="3175">
                <a:noFill/>
              </a:ln>
            </c:spPr>
            <c:dLblPos val="ct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Downs'!$U$4:$U$11</c:f>
              <c:numCache>
                <c:ptCount val="8"/>
                <c:pt idx="0">
                  <c:v>0.13865629984051037</c:v>
                </c:pt>
                <c:pt idx="1">
                  <c:v>0.13675629984051035</c:v>
                </c:pt>
                <c:pt idx="2">
                  <c:v>0.13675629984051035</c:v>
                </c:pt>
                <c:pt idx="3">
                  <c:v>0.13675629984051035</c:v>
                </c:pt>
                <c:pt idx="4">
                  <c:v>0.13993129984051036</c:v>
                </c:pt>
                <c:pt idx="5">
                  <c:v>0.13675629984051035</c:v>
                </c:pt>
                <c:pt idx="6">
                  <c:v>0.11445629984051035</c:v>
                </c:pt>
                <c:pt idx="7">
                  <c:v>0.11445629984051035</c:v>
                </c:pt>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pPr>
              <a:noFill/>
              <a:ln w="3175">
                <a:noFill/>
              </a:ln>
            </c:spP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Downs'!$T$4:$T$11</c:f>
              <c:numCache>
                <c:ptCount val="8"/>
                <c:pt idx="0">
                  <c:v>0</c:v>
                </c:pt>
                <c:pt idx="1">
                  <c:v>0.0019</c:v>
                </c:pt>
                <c:pt idx="2">
                  <c:v>0</c:v>
                </c:pt>
                <c:pt idx="3">
                  <c:v>0.003175</c:v>
                </c:pt>
                <c:pt idx="4">
                  <c:v>0.003175</c:v>
                </c:pt>
                <c:pt idx="5">
                  <c:v>0</c:v>
                </c:pt>
                <c:pt idx="6">
                  <c:v>0.0223</c:v>
                </c:pt>
                <c:pt idx="7">
                  <c:v>0</c:v>
                </c:pt>
              </c:numCache>
            </c:numRef>
          </c:val>
        </c:ser>
        <c:overlap val="100"/>
        <c:axId val="43279010"/>
        <c:axId val="53966771"/>
      </c:barChart>
      <c:catAx>
        <c:axId val="43279010"/>
        <c:scaling>
          <c:orientation val="minMax"/>
        </c:scaling>
        <c:axPos val="b"/>
        <c:delete val="0"/>
        <c:numFmt formatCode="General" sourceLinked="1"/>
        <c:majorTickMark val="out"/>
        <c:minorTickMark val="none"/>
        <c:tickLblPos val="nextTo"/>
        <c:spPr>
          <a:ln w="3175">
            <a:solidFill>
              <a:srgbClr val="808080"/>
            </a:solidFill>
          </a:ln>
        </c:spPr>
        <c:crossAx val="53966771"/>
        <c:crosses val="autoZero"/>
        <c:auto val="1"/>
        <c:lblOffset val="100"/>
        <c:tickLblSkip val="1"/>
        <c:noMultiLvlLbl val="0"/>
      </c:catAx>
      <c:valAx>
        <c:axId val="53966771"/>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32790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58875"/>
          <a:ext cx="771525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7"/>
            <a:ext cx="10728"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9626" y="12934535"/>
            <a:ext cx="1918083"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Baseline</a:t>
            </a:r>
          </a:p>
        </xdr:txBody>
      </xdr:sp>
      <xdr:sp>
        <xdr:nvSpPr>
          <xdr:cNvPr id="5" name="TextBox 14"/>
          <xdr:cNvSpPr txBox="1">
            <a:spLocks noChangeArrowheads="1"/>
          </xdr:cNvSpPr>
        </xdr:nvSpPr>
        <xdr:spPr>
          <a:xfrm>
            <a:off x="7589771" y="12934535"/>
            <a:ext cx="1939538"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Adverse</a:t>
            </a:r>
          </a:p>
        </xdr:txBody>
      </xdr:sp>
      <xdr:sp>
        <xdr:nvSpPr>
          <xdr:cNvPr id="6" name="TextBox 15"/>
          <xdr:cNvSpPr txBox="1">
            <a:spLocks noChangeArrowheads="1"/>
          </xdr:cNvSpPr>
        </xdr:nvSpPr>
        <xdr:spPr>
          <a:xfrm>
            <a:off x="1964254" y="12934535"/>
            <a:ext cx="1928810"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AQR</a:t>
            </a:r>
          </a:p>
        </xdr:txBody>
      </xdr:sp>
      <xdr:sp>
        <xdr:nvSpPr>
          <xdr:cNvPr id="7" name="Straight Connector 13"/>
          <xdr:cNvSpPr>
            <a:spLocks/>
          </xdr:cNvSpPr>
        </xdr:nvSpPr>
        <xdr:spPr>
          <a:xfrm>
            <a:off x="7027648" y="13184137"/>
            <a:ext cx="0"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33528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2905125"/>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83</xdr:row>
      <xdr:rowOff>0</xdr:rowOff>
    </xdr:from>
    <xdr:to>
      <xdr:col>2</xdr:col>
      <xdr:colOff>180975</xdr:colOff>
      <xdr:row>85</xdr:row>
      <xdr:rowOff>66675</xdr:rowOff>
    </xdr:to>
    <xdr:sp>
      <xdr:nvSpPr>
        <xdr:cNvPr id="3" name="Straight Arrow Connector 5"/>
        <xdr:cNvSpPr>
          <a:spLocks/>
        </xdr:cNvSpPr>
      </xdr:nvSpPr>
      <xdr:spPr>
        <a:xfrm>
          <a:off x="1247775" y="170783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id\pccommon\BANK%201\STIKPR&#216;VER\AQR%20(2014)\Til%20BANKA%20og%20EBA\Oversigt%20over%20engagement%20og%20nedskrivning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dskrivningsbereg + obs"/>
    </sheetNames>
    <sheetDataSet>
      <sheetData sheetId="0">
        <row r="3">
          <cell r="AN3">
            <v>0</v>
          </cell>
          <cell r="AZ3">
            <v>6.251759312628178</v>
          </cell>
        </row>
        <row r="4">
          <cell r="AN4">
            <v>0</v>
          </cell>
        </row>
        <row r="5">
          <cell r="AN5">
            <v>18.36387276651073</v>
          </cell>
        </row>
        <row r="6">
          <cell r="AN6">
            <v>0</v>
          </cell>
        </row>
        <row r="7">
          <cell r="AN7">
            <v>0</v>
          </cell>
          <cell r="AO7">
            <v>0</v>
          </cell>
          <cell r="AP7">
            <v>0</v>
          </cell>
        </row>
        <row r="8">
          <cell r="AN8">
            <v>0</v>
          </cell>
          <cell r="AO8">
            <v>0</v>
          </cell>
          <cell r="AP8">
            <v>0</v>
          </cell>
        </row>
        <row r="9">
          <cell r="AN9">
            <v>0</v>
          </cell>
          <cell r="AO9">
            <v>0</v>
          </cell>
          <cell r="AP9">
            <v>0</v>
          </cell>
        </row>
        <row r="10">
          <cell r="AN10">
            <v>0</v>
          </cell>
          <cell r="AO10">
            <v>0</v>
          </cell>
          <cell r="AP10">
            <v>0</v>
          </cell>
        </row>
        <row r="11">
          <cell r="AN11">
            <v>3.351071672720936</v>
          </cell>
          <cell r="AO11">
            <v>4.671393911772985</v>
          </cell>
          <cell r="AP11">
            <v>39.73700789512486</v>
          </cell>
        </row>
        <row r="12">
          <cell r="AN12">
            <v>0</v>
          </cell>
          <cell r="AO12">
            <v>3.748</v>
          </cell>
          <cell r="AP12">
            <v>3.75</v>
          </cell>
          <cell r="AZ12">
            <v>4.415</v>
          </cell>
        </row>
        <row r="13">
          <cell r="AN13">
            <v>0</v>
          </cell>
          <cell r="AO13">
            <v>0</v>
          </cell>
          <cell r="AP13">
            <v>0</v>
          </cell>
        </row>
        <row r="14">
          <cell r="AN14">
            <v>0</v>
          </cell>
          <cell r="AO14">
            <v>0</v>
          </cell>
          <cell r="AP14">
            <v>0</v>
          </cell>
        </row>
        <row r="15">
          <cell r="AN15">
            <v>41.41924587483077</v>
          </cell>
        </row>
        <row r="16">
          <cell r="AN16">
            <v>0</v>
          </cell>
          <cell r="AO16">
            <v>0</v>
          </cell>
        </row>
        <row r="17">
          <cell r="AN17">
            <v>0</v>
          </cell>
          <cell r="AO17">
            <v>0</v>
          </cell>
        </row>
        <row r="18">
          <cell r="AO18">
            <v>0</v>
          </cell>
          <cell r="AP18">
            <v>0</v>
          </cell>
          <cell r="AZ18">
            <v>0.28149002050855865</v>
          </cell>
        </row>
        <row r="19">
          <cell r="AO19">
            <v>0</v>
          </cell>
          <cell r="AP19">
            <v>0</v>
          </cell>
        </row>
        <row r="20">
          <cell r="AO20">
            <v>0</v>
          </cell>
          <cell r="AP20">
            <v>0</v>
          </cell>
          <cell r="AZ20">
            <v>4.790692063321851</v>
          </cell>
        </row>
        <row r="21">
          <cell r="AO21">
            <v>0</v>
          </cell>
          <cell r="AP21">
            <v>0</v>
          </cell>
        </row>
        <row r="22">
          <cell r="AO22">
            <v>0.49595860756269855</v>
          </cell>
          <cell r="AP22">
            <v>22.9213302414112</v>
          </cell>
        </row>
        <row r="23">
          <cell r="AO23">
            <v>0.42893717410827986</v>
          </cell>
          <cell r="AP23">
            <v>23.725587442864228</v>
          </cell>
          <cell r="AZ23">
            <v>0.06970229079259548</v>
          </cell>
        </row>
        <row r="24">
          <cell r="AO24">
            <v>0.3485114539629774</v>
          </cell>
          <cell r="AP24">
            <v>4.557457474900473</v>
          </cell>
        </row>
        <row r="25">
          <cell r="AO25">
            <v>0.9114914949800946</v>
          </cell>
          <cell r="AP25">
            <v>1.4744715359972118</v>
          </cell>
        </row>
        <row r="26">
          <cell r="AO26">
            <v>0</v>
          </cell>
          <cell r="AP26">
            <v>0</v>
          </cell>
        </row>
        <row r="27">
          <cell r="AO27">
            <v>4.275967454391914</v>
          </cell>
          <cell r="AP27">
            <v>43.563931745372166</v>
          </cell>
        </row>
        <row r="28">
          <cell r="AO28">
            <v>0</v>
          </cell>
          <cell r="AP28">
            <v>0</v>
          </cell>
        </row>
        <row r="29">
          <cell r="AO29">
            <v>0.5897886143988847</v>
          </cell>
          <cell r="AP29">
            <v>2.9221344986126563</v>
          </cell>
        </row>
        <row r="30">
          <cell r="AO30">
            <v>0</v>
          </cell>
          <cell r="A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Q69"/>
  <sheetViews>
    <sheetView tabSelected="1" zoomScale="85" zoomScaleNormal="85" zoomScaleSheetLayoutView="85" zoomScalePageLayoutView="0" workbookViewId="0" topLeftCell="A4">
      <selection activeCell="A4" sqref="A4"/>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5" thickBot="1"/>
    <row r="2" spans="3:17" ht="26.25" customHeight="1" thickBot="1">
      <c r="C2" s="217" t="s">
        <v>223</v>
      </c>
      <c r="D2" s="218"/>
      <c r="E2" s="218"/>
      <c r="F2" s="218"/>
      <c r="G2" s="218"/>
      <c r="H2" s="218"/>
      <c r="I2" s="218"/>
      <c r="J2" s="218"/>
      <c r="K2" s="218"/>
      <c r="L2" s="218"/>
      <c r="M2" s="218"/>
      <c r="N2" s="218"/>
      <c r="O2" s="218"/>
      <c r="P2" s="219"/>
      <c r="Q2" s="153"/>
    </row>
    <row r="3" spans="3:17" ht="15.75" thickBot="1">
      <c r="C3" s="194"/>
      <c r="D3" s="194"/>
      <c r="E3" s="194"/>
      <c r="F3" s="2"/>
      <c r="G3" s="1"/>
      <c r="H3" s="1"/>
      <c r="I3" s="1"/>
      <c r="J3" s="1"/>
      <c r="K3" s="1"/>
      <c r="L3" s="1"/>
      <c r="M3" s="1"/>
      <c r="N3" s="123"/>
      <c r="O3" s="198"/>
      <c r="P3" s="198"/>
      <c r="Q3" s="4"/>
    </row>
    <row r="4" spans="3:17" s="42" customFormat="1" ht="19.5" customHeight="1" thickBot="1">
      <c r="C4" s="44"/>
      <c r="D4" s="187" t="s">
        <v>0</v>
      </c>
      <c r="E4" s="187"/>
      <c r="F4" s="44"/>
      <c r="G4" s="220"/>
      <c r="H4" s="221"/>
      <c r="I4" s="222" t="s">
        <v>243</v>
      </c>
      <c r="J4" s="223"/>
      <c r="K4" s="223"/>
      <c r="L4" s="223"/>
      <c r="M4" s="223"/>
      <c r="N4" s="223"/>
      <c r="O4" s="223"/>
      <c r="P4" s="224"/>
      <c r="Q4" s="160"/>
    </row>
    <row r="5" spans="3:17" ht="8.25" customHeight="1">
      <c r="C5" s="4"/>
      <c r="D5" s="4"/>
      <c r="E5" s="4"/>
      <c r="F5" s="4"/>
      <c r="G5" s="4"/>
      <c r="H5" s="4"/>
      <c r="I5" s="4"/>
      <c r="J5" s="4"/>
      <c r="K5" s="4"/>
      <c r="L5" s="4"/>
      <c r="M5" s="4"/>
      <c r="N5" s="4"/>
      <c r="O5" s="4"/>
      <c r="P5" s="4"/>
      <c r="Q5" s="4"/>
    </row>
    <row r="6" spans="3:17" s="42" customFormat="1" ht="30" customHeight="1">
      <c r="C6" s="116">
        <v>1</v>
      </c>
      <c r="D6" s="199" t="s">
        <v>181</v>
      </c>
      <c r="E6" s="200"/>
      <c r="F6" s="200"/>
      <c r="G6" s="200"/>
      <c r="H6" s="200"/>
      <c r="I6" s="200"/>
      <c r="J6" s="200"/>
      <c r="K6" s="200"/>
      <c r="L6" s="200"/>
      <c r="M6" s="200"/>
      <c r="N6" s="200"/>
      <c r="O6" s="200"/>
      <c r="P6" s="200"/>
      <c r="Q6" s="142"/>
    </row>
    <row r="7" spans="3:17" s="42" customFormat="1" ht="24.75" customHeight="1">
      <c r="C7" s="117" t="s">
        <v>179</v>
      </c>
      <c r="D7" s="189" t="s">
        <v>180</v>
      </c>
      <c r="E7" s="190"/>
      <c r="F7" s="190"/>
      <c r="G7" s="190"/>
      <c r="H7" s="190"/>
      <c r="I7" s="190"/>
      <c r="J7" s="190"/>
      <c r="K7" s="190"/>
      <c r="L7" s="190"/>
      <c r="M7" s="190"/>
      <c r="N7" s="190"/>
      <c r="O7" s="190"/>
      <c r="P7" s="190"/>
      <c r="Q7" s="142"/>
    </row>
    <row r="8" spans="3:17" s="42" customFormat="1" ht="15" thickBot="1">
      <c r="C8" s="143"/>
      <c r="D8" s="140"/>
      <c r="E8" s="140"/>
      <c r="F8" s="140"/>
      <c r="G8" s="44"/>
      <c r="H8" s="44"/>
      <c r="I8" s="44"/>
      <c r="J8" s="44"/>
      <c r="K8" s="44"/>
      <c r="L8" s="142"/>
      <c r="M8" s="142"/>
      <c r="N8" s="142"/>
      <c r="O8" s="44"/>
      <c r="P8" s="44" t="s">
        <v>39</v>
      </c>
      <c r="Q8" s="142"/>
    </row>
    <row r="9" spans="3:17" s="42" customFormat="1" ht="30" customHeight="1" thickBot="1">
      <c r="C9" s="143" t="s">
        <v>1</v>
      </c>
      <c r="D9" s="187" t="s">
        <v>162</v>
      </c>
      <c r="E9" s="187"/>
      <c r="F9" s="187"/>
      <c r="G9" s="187"/>
      <c r="H9" s="187"/>
      <c r="I9" s="187"/>
      <c r="J9" s="187"/>
      <c r="K9" s="187"/>
      <c r="L9" s="187"/>
      <c r="M9" s="187"/>
      <c r="N9" s="187"/>
      <c r="O9" s="44" t="s">
        <v>73</v>
      </c>
      <c r="P9" s="48">
        <v>398916</v>
      </c>
      <c r="Q9" s="142"/>
    </row>
    <row r="10" spans="3:17" s="42" customFormat="1" ht="30" customHeight="1" thickBot="1">
      <c r="C10" s="143" t="s">
        <v>2</v>
      </c>
      <c r="D10" s="187" t="s">
        <v>167</v>
      </c>
      <c r="E10" s="187"/>
      <c r="F10" s="187"/>
      <c r="G10" s="187"/>
      <c r="H10" s="187"/>
      <c r="I10" s="187"/>
      <c r="J10" s="187"/>
      <c r="K10" s="187"/>
      <c r="L10" s="187"/>
      <c r="M10" s="187"/>
      <c r="N10" s="187"/>
      <c r="O10" s="44" t="s">
        <v>73</v>
      </c>
      <c r="P10" s="48">
        <v>954</v>
      </c>
      <c r="Q10" s="142"/>
    </row>
    <row r="11" spans="3:17" s="42" customFormat="1" ht="39.75" customHeight="1" thickBot="1">
      <c r="C11" s="143" t="s">
        <v>3</v>
      </c>
      <c r="D11" s="191" t="s">
        <v>182</v>
      </c>
      <c r="E11" s="191"/>
      <c r="F11" s="191"/>
      <c r="G11" s="191"/>
      <c r="H11" s="191"/>
      <c r="I11" s="191"/>
      <c r="J11" s="191"/>
      <c r="K11" s="191"/>
      <c r="L11" s="191"/>
      <c r="M11" s="191"/>
      <c r="N11" s="191"/>
      <c r="O11" s="44" t="s">
        <v>73</v>
      </c>
      <c r="P11" s="48">
        <v>16692</v>
      </c>
      <c r="Q11" s="142"/>
    </row>
    <row r="12" spans="3:17" s="42" customFormat="1" ht="39.75" customHeight="1" thickBot="1">
      <c r="C12" s="143" t="s">
        <v>49</v>
      </c>
      <c r="D12" s="191" t="s">
        <v>183</v>
      </c>
      <c r="E12" s="191"/>
      <c r="F12" s="191"/>
      <c r="G12" s="191"/>
      <c r="H12" s="191"/>
      <c r="I12" s="191"/>
      <c r="J12" s="191"/>
      <c r="K12" s="191"/>
      <c r="L12" s="191"/>
      <c r="M12" s="191"/>
      <c r="N12" s="191"/>
      <c r="O12" s="44" t="s">
        <v>73</v>
      </c>
      <c r="P12" s="48">
        <v>120384</v>
      </c>
      <c r="Q12" s="142"/>
    </row>
    <row r="13" spans="3:17" s="42" customFormat="1" ht="39.75" customHeight="1" thickBot="1">
      <c r="C13" s="143" t="s">
        <v>4</v>
      </c>
      <c r="D13" s="191" t="s">
        <v>184</v>
      </c>
      <c r="E13" s="191"/>
      <c r="F13" s="191"/>
      <c r="G13" s="191"/>
      <c r="H13" s="191"/>
      <c r="I13" s="191"/>
      <c r="J13" s="191"/>
      <c r="K13" s="191"/>
      <c r="L13" s="191"/>
      <c r="M13" s="191"/>
      <c r="N13" s="191"/>
      <c r="O13" s="44" t="s">
        <v>73</v>
      </c>
      <c r="P13" s="48">
        <v>466167</v>
      </c>
      <c r="Q13" s="142"/>
    </row>
    <row r="14" spans="3:17" s="42" customFormat="1" ht="45" customHeight="1" thickBot="1">
      <c r="C14" s="143" t="s">
        <v>6</v>
      </c>
      <c r="D14" s="191" t="s">
        <v>231</v>
      </c>
      <c r="E14" s="191"/>
      <c r="F14" s="191"/>
      <c r="G14" s="191"/>
      <c r="H14" s="191"/>
      <c r="I14" s="191"/>
      <c r="J14" s="191"/>
      <c r="K14" s="191"/>
      <c r="L14" s="191"/>
      <c r="M14" s="191"/>
      <c r="N14" s="191"/>
      <c r="O14" s="44" t="s">
        <v>14</v>
      </c>
      <c r="P14" s="76">
        <v>0.13865629984051037</v>
      </c>
      <c r="Q14" s="142"/>
    </row>
    <row r="15" spans="3:17" s="42" customFormat="1" ht="39.75" customHeight="1" thickBot="1">
      <c r="C15" s="143" t="s">
        <v>7</v>
      </c>
      <c r="D15" s="191" t="s">
        <v>218</v>
      </c>
      <c r="E15" s="191"/>
      <c r="F15" s="191"/>
      <c r="G15" s="191"/>
      <c r="H15" s="191"/>
      <c r="I15" s="191"/>
      <c r="J15" s="191"/>
      <c r="K15" s="191"/>
      <c r="L15" s="191"/>
      <c r="M15" s="191"/>
      <c r="N15" s="191"/>
      <c r="O15" s="44" t="s">
        <v>14</v>
      </c>
      <c r="P15" s="76">
        <v>0.1895</v>
      </c>
      <c r="Q15" s="142"/>
    </row>
    <row r="16" spans="3:17" s="42" customFormat="1" ht="39.75" customHeight="1" thickBot="1">
      <c r="C16" s="143" t="s">
        <v>50</v>
      </c>
      <c r="D16" s="191" t="s">
        <v>185</v>
      </c>
      <c r="E16" s="191"/>
      <c r="F16" s="191"/>
      <c r="G16" s="191"/>
      <c r="H16" s="191"/>
      <c r="I16" s="191"/>
      <c r="J16" s="191"/>
      <c r="K16" s="191"/>
      <c r="L16" s="191"/>
      <c r="M16" s="191"/>
      <c r="N16" s="191"/>
      <c r="O16" s="44" t="s">
        <v>14</v>
      </c>
      <c r="P16" s="76">
        <v>0.1708</v>
      </c>
      <c r="Q16" s="142"/>
    </row>
    <row r="17" spans="3:17" s="42" customFormat="1" ht="30" customHeight="1" thickBot="1">
      <c r="C17" s="143" t="s">
        <v>51</v>
      </c>
      <c r="D17" s="191" t="s">
        <v>230</v>
      </c>
      <c r="E17" s="187"/>
      <c r="F17" s="187"/>
      <c r="G17" s="187"/>
      <c r="H17" s="187"/>
      <c r="I17" s="187"/>
      <c r="J17" s="187"/>
      <c r="K17" s="187"/>
      <c r="L17" s="187"/>
      <c r="M17" s="187"/>
      <c r="N17" s="187"/>
      <c r="O17" s="44" t="s">
        <v>14</v>
      </c>
      <c r="P17" s="76">
        <v>0.046</v>
      </c>
      <c r="Q17" s="142"/>
    </row>
    <row r="18" spans="3:17" s="42" customFormat="1" ht="30" customHeight="1" thickBot="1">
      <c r="C18" s="143" t="s">
        <v>52</v>
      </c>
      <c r="D18" s="187" t="s">
        <v>40</v>
      </c>
      <c r="E18" s="187"/>
      <c r="F18" s="187"/>
      <c r="G18" s="187"/>
      <c r="H18" s="187"/>
      <c r="I18" s="187"/>
      <c r="J18" s="187"/>
      <c r="K18" s="187"/>
      <c r="L18" s="187"/>
      <c r="M18" s="187"/>
      <c r="N18" s="187"/>
      <c r="O18" s="44" t="s">
        <v>14</v>
      </c>
      <c r="P18" s="173">
        <v>0.01689797864769205</v>
      </c>
      <c r="Q18" s="142"/>
    </row>
    <row r="19" spans="3:17" s="42" customFormat="1" ht="30" customHeight="1" thickBot="1">
      <c r="C19" s="143" t="s">
        <v>99</v>
      </c>
      <c r="D19" s="188" t="s">
        <v>94</v>
      </c>
      <c r="E19" s="188"/>
      <c r="F19" s="188"/>
      <c r="G19" s="188"/>
      <c r="H19" s="188"/>
      <c r="I19" s="188"/>
      <c r="J19" s="188"/>
      <c r="K19" s="188"/>
      <c r="L19" s="188"/>
      <c r="M19" s="188"/>
      <c r="N19" s="188"/>
      <c r="O19" s="111" t="s">
        <v>14</v>
      </c>
      <c r="P19" s="173">
        <v>0.6039917834245694</v>
      </c>
      <c r="Q19" s="142"/>
    </row>
    <row r="20" spans="3:17" s="42" customFormat="1" ht="30" customHeight="1" thickBot="1">
      <c r="C20" s="143" t="s">
        <v>109</v>
      </c>
      <c r="D20" s="188" t="s">
        <v>41</v>
      </c>
      <c r="E20" s="188"/>
      <c r="F20" s="188"/>
      <c r="G20" s="188"/>
      <c r="H20" s="188"/>
      <c r="I20" s="188"/>
      <c r="J20" s="188"/>
      <c r="K20" s="188"/>
      <c r="L20" s="188"/>
      <c r="M20" s="188"/>
      <c r="N20" s="188"/>
      <c r="O20" s="111" t="s">
        <v>14</v>
      </c>
      <c r="P20" s="76">
        <v>0.0075640961430096555</v>
      </c>
      <c r="Q20" s="142"/>
    </row>
    <row r="21" spans="3:17" ht="14.25">
      <c r="C21" s="4"/>
      <c r="D21" s="4"/>
      <c r="E21" s="4"/>
      <c r="F21" s="4"/>
      <c r="G21" s="4"/>
      <c r="H21" s="4"/>
      <c r="I21" s="4"/>
      <c r="J21" s="4"/>
      <c r="K21" s="4"/>
      <c r="L21" s="4"/>
      <c r="M21" s="4"/>
      <c r="N21" s="4"/>
      <c r="O21" s="4"/>
      <c r="P21" s="4"/>
      <c r="Q21" s="4"/>
    </row>
    <row r="22" spans="3:17" s="42" customFormat="1" ht="20.25" customHeight="1">
      <c r="C22" s="141" t="s">
        <v>186</v>
      </c>
      <c r="D22" s="141" t="s">
        <v>187</v>
      </c>
      <c r="E22" s="142"/>
      <c r="F22" s="142"/>
      <c r="G22" s="142"/>
      <c r="H22" s="142"/>
      <c r="I22" s="142"/>
      <c r="J22" s="142"/>
      <c r="K22" s="142"/>
      <c r="L22" s="142"/>
      <c r="M22" s="142"/>
      <c r="N22" s="142"/>
      <c r="O22" s="142"/>
      <c r="P22" s="142"/>
      <c r="Q22" s="142"/>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45" t="s">
        <v>42</v>
      </c>
      <c r="D25" s="196" t="s">
        <v>200</v>
      </c>
      <c r="E25" s="197"/>
      <c r="F25" s="197"/>
      <c r="G25" s="197"/>
      <c r="H25" s="197"/>
      <c r="I25" s="197"/>
      <c r="J25" s="197"/>
      <c r="K25" s="195" t="s">
        <v>14</v>
      </c>
      <c r="L25" s="195"/>
      <c r="M25" s="4"/>
      <c r="N25" s="130"/>
      <c r="O25" s="132">
        <f>IF(P14="","",P14)</f>
        <v>0.13865629984051037</v>
      </c>
      <c r="P25" s="129"/>
      <c r="Q25" s="4"/>
    </row>
    <row r="26" spans="3:17" s="42" customFormat="1" ht="39.75" customHeight="1" thickBot="1">
      <c r="C26" s="155" t="s">
        <v>43</v>
      </c>
      <c r="D26" s="207" t="s">
        <v>189</v>
      </c>
      <c r="E26" s="207"/>
      <c r="F26" s="207"/>
      <c r="G26" s="207"/>
      <c r="H26" s="207"/>
      <c r="I26" s="207"/>
      <c r="J26" s="207"/>
      <c r="K26" s="192" t="s">
        <v>61</v>
      </c>
      <c r="L26" s="192"/>
      <c r="M26" s="155"/>
      <c r="N26" s="156"/>
      <c r="O26" s="125">
        <v>-19</v>
      </c>
      <c r="P26" s="128"/>
      <c r="Q26" s="142"/>
    </row>
    <row r="27" spans="3:17" s="42" customFormat="1" ht="39.75" customHeight="1" thickBot="1">
      <c r="C27" s="155" t="s">
        <v>44</v>
      </c>
      <c r="D27" s="205" t="s">
        <v>188</v>
      </c>
      <c r="E27" s="206"/>
      <c r="F27" s="206"/>
      <c r="G27" s="206"/>
      <c r="H27" s="206"/>
      <c r="I27" s="206"/>
      <c r="J27" s="206"/>
      <c r="K27" s="192" t="s">
        <v>14</v>
      </c>
      <c r="L27" s="192"/>
      <c r="M27" s="155"/>
      <c r="N27" s="157"/>
      <c r="O27" s="131">
        <f>_xlfn.IFERROR((O26/10000)+O25,"")</f>
        <v>0.13675629984051035</v>
      </c>
      <c r="P27" s="128"/>
      <c r="Q27" s="142"/>
    </row>
    <row r="28" spans="3:17" ht="48.75" customHeight="1" thickBot="1">
      <c r="C28" s="142" t="s">
        <v>45</v>
      </c>
      <c r="D28" s="193" t="s">
        <v>239</v>
      </c>
      <c r="E28" s="188"/>
      <c r="F28" s="188"/>
      <c r="G28" s="188"/>
      <c r="H28" s="188"/>
      <c r="I28" s="188"/>
      <c r="J28" s="188"/>
      <c r="K28" s="195" t="s">
        <v>61</v>
      </c>
      <c r="L28" s="195"/>
      <c r="M28" s="4"/>
      <c r="N28" s="3"/>
      <c r="O28" s="144">
        <v>31.75</v>
      </c>
      <c r="P28" s="127"/>
      <c r="Q28" s="4"/>
    </row>
    <row r="29" spans="3:17" ht="39.75" customHeight="1" thickBot="1">
      <c r="C29" s="142" t="s">
        <v>46</v>
      </c>
      <c r="D29" s="196" t="s">
        <v>190</v>
      </c>
      <c r="E29" s="197"/>
      <c r="F29" s="197"/>
      <c r="G29" s="197"/>
      <c r="H29" s="197"/>
      <c r="I29" s="197"/>
      <c r="J29" s="197"/>
      <c r="K29" s="195" t="s">
        <v>14</v>
      </c>
      <c r="L29" s="195"/>
      <c r="M29" s="4"/>
      <c r="N29" s="124"/>
      <c r="O29" s="131">
        <f>_xlfn.IFERROR((O27+(O28/10000)),"")</f>
        <v>0.13993129984051036</v>
      </c>
      <c r="P29" s="127"/>
      <c r="Q29" s="4"/>
    </row>
    <row r="30" spans="3:17" s="42" customFormat="1" ht="44.25" customHeight="1" thickBot="1">
      <c r="C30" s="155" t="s">
        <v>47</v>
      </c>
      <c r="D30" s="201" t="s">
        <v>240</v>
      </c>
      <c r="E30" s="202"/>
      <c r="F30" s="202"/>
      <c r="G30" s="202"/>
      <c r="H30" s="202"/>
      <c r="I30" s="202"/>
      <c r="J30" s="202"/>
      <c r="K30" s="192" t="s">
        <v>61</v>
      </c>
      <c r="L30" s="192"/>
      <c r="M30" s="155"/>
      <c r="N30" s="158"/>
      <c r="O30" s="144">
        <v>-223</v>
      </c>
      <c r="P30" s="128"/>
      <c r="Q30" s="142"/>
    </row>
    <row r="31" spans="3:17" ht="39.75" customHeight="1" thickBot="1">
      <c r="C31" s="155" t="s">
        <v>48</v>
      </c>
      <c r="D31" s="205" t="s">
        <v>191</v>
      </c>
      <c r="E31" s="206"/>
      <c r="F31" s="206"/>
      <c r="G31" s="206"/>
      <c r="H31" s="206"/>
      <c r="I31" s="206"/>
      <c r="J31" s="206"/>
      <c r="K31" s="192" t="s">
        <v>14</v>
      </c>
      <c r="L31" s="192"/>
      <c r="M31" s="159"/>
      <c r="N31" s="157"/>
      <c r="O31" s="131">
        <f>_xlfn.IFERROR(O27+(O30/10000),"")</f>
        <v>0.11445629984051035</v>
      </c>
      <c r="P31" s="127"/>
      <c r="Q31" s="4"/>
    </row>
    <row r="32" spans="3:17" ht="14.25">
      <c r="C32" s="4"/>
      <c r="D32" s="4"/>
      <c r="E32" s="4"/>
      <c r="F32" s="4"/>
      <c r="G32" s="4"/>
      <c r="H32" s="4"/>
      <c r="I32" s="4"/>
      <c r="J32" s="4"/>
      <c r="K32" s="4"/>
      <c r="L32" s="4"/>
      <c r="M32" s="4"/>
      <c r="N32" s="4"/>
      <c r="O32" s="126"/>
      <c r="P32" s="4"/>
      <c r="Q32" s="4"/>
    </row>
    <row r="33" spans="3:17" ht="16.5" thickBot="1">
      <c r="C33" s="215" t="s">
        <v>77</v>
      </c>
      <c r="D33" s="216"/>
      <c r="E33" s="216"/>
      <c r="F33" s="216"/>
      <c r="G33" s="216"/>
      <c r="H33" s="216"/>
      <c r="I33" s="216"/>
      <c r="J33" s="216"/>
      <c r="K33" s="216"/>
      <c r="L33" s="216"/>
      <c r="M33" s="216"/>
      <c r="N33" s="216"/>
      <c r="O33" s="46" t="s">
        <v>225</v>
      </c>
      <c r="P33" s="46" t="s">
        <v>73</v>
      </c>
      <c r="Q33" s="4"/>
    </row>
    <row r="34" spans="3:17" s="42" customFormat="1" ht="21" customHeight="1" thickBot="1">
      <c r="C34" s="142" t="s">
        <v>80</v>
      </c>
      <c r="D34" s="188" t="s">
        <v>89</v>
      </c>
      <c r="E34" s="188"/>
      <c r="F34" s="188"/>
      <c r="G34" s="188"/>
      <c r="H34" s="188"/>
      <c r="I34" s="188"/>
      <c r="J34" s="188"/>
      <c r="K34" s="188"/>
      <c r="L34" s="188"/>
      <c r="M34" s="188"/>
      <c r="N34" s="211"/>
      <c r="O34" s="112">
        <v>0</v>
      </c>
      <c r="P34" s="114">
        <v>0</v>
      </c>
      <c r="Q34" s="142"/>
    </row>
    <row r="35" spans="3:17" s="42" customFormat="1" ht="21" customHeight="1" thickBot="1">
      <c r="C35" s="142" t="s">
        <v>62</v>
      </c>
      <c r="D35" s="188" t="s">
        <v>98</v>
      </c>
      <c r="E35" s="188"/>
      <c r="F35" s="188"/>
      <c r="G35" s="188"/>
      <c r="H35" s="188"/>
      <c r="I35" s="188"/>
      <c r="J35" s="188"/>
      <c r="K35" s="188"/>
      <c r="L35" s="188"/>
      <c r="M35" s="188"/>
      <c r="N35" s="211"/>
      <c r="O35" s="112">
        <v>0</v>
      </c>
      <c r="P35" s="114">
        <v>0</v>
      </c>
      <c r="Q35" s="142"/>
    </row>
    <row r="36" spans="3:17" s="42" customFormat="1" ht="21" customHeight="1" thickBot="1">
      <c r="C36" s="142" t="s">
        <v>78</v>
      </c>
      <c r="D36" s="188" t="s">
        <v>210</v>
      </c>
      <c r="E36" s="188"/>
      <c r="F36" s="188"/>
      <c r="G36" s="188"/>
      <c r="H36" s="188"/>
      <c r="I36" s="188"/>
      <c r="J36" s="188"/>
      <c r="K36" s="188"/>
      <c r="L36" s="188"/>
      <c r="M36" s="188"/>
      <c r="N36" s="211"/>
      <c r="O36" s="112">
        <v>0</v>
      </c>
      <c r="P36" s="114">
        <f>O36*P12/10000</f>
        <v>0</v>
      </c>
      <c r="Q36" s="142"/>
    </row>
    <row r="37" spans="3:17" ht="6" customHeight="1" thickBot="1">
      <c r="C37" s="4"/>
      <c r="D37" s="142"/>
      <c r="E37" s="142"/>
      <c r="F37" s="142"/>
      <c r="G37" s="142"/>
      <c r="H37" s="142"/>
      <c r="I37" s="142"/>
      <c r="J37" s="142"/>
      <c r="K37" s="142"/>
      <c r="L37" s="142"/>
      <c r="M37" s="142"/>
      <c r="N37" s="142"/>
      <c r="O37" s="113"/>
      <c r="P37" s="115"/>
      <c r="Q37" s="4"/>
    </row>
    <row r="38" spans="3:17" s="42" customFormat="1" ht="35.25" customHeight="1" thickBot="1">
      <c r="C38" s="47" t="s">
        <v>79</v>
      </c>
      <c r="D38" s="196" t="s">
        <v>211</v>
      </c>
      <c r="E38" s="188"/>
      <c r="F38" s="188"/>
      <c r="G38" s="188"/>
      <c r="H38" s="188"/>
      <c r="I38" s="188"/>
      <c r="J38" s="188"/>
      <c r="K38" s="188"/>
      <c r="L38" s="188"/>
      <c r="M38" s="188"/>
      <c r="N38" s="203"/>
      <c r="O38" s="145" t="str">
        <f>_xlfn.IFERROR(IF(MAX(O34:O36)=0,"0",MAX(O34:O36)),"-")</f>
        <v>0</v>
      </c>
      <c r="P38" s="146" t="str">
        <f>_xlfn.IFERROR(IF(MAX(P34:P36)=0,"0",MAX(P34:P36)),"-")</f>
        <v>0</v>
      </c>
      <c r="Q38" s="143"/>
    </row>
    <row r="39" spans="3:17" s="166" customFormat="1" ht="36.75" customHeight="1">
      <c r="C39" s="161">
        <v>1</v>
      </c>
      <c r="D39" s="162" t="s">
        <v>226</v>
      </c>
      <c r="E39" s="163"/>
      <c r="F39" s="163"/>
      <c r="G39" s="163"/>
      <c r="H39" s="163"/>
      <c r="I39" s="163"/>
      <c r="J39" s="163"/>
      <c r="K39" s="163"/>
      <c r="L39" s="163"/>
      <c r="M39" s="163"/>
      <c r="N39" s="164"/>
      <c r="O39" s="164"/>
      <c r="P39" s="165"/>
      <c r="Q39" s="164"/>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141" t="s">
        <v>192</v>
      </c>
      <c r="D58" s="186" t="s">
        <v>232</v>
      </c>
      <c r="E58" s="186"/>
      <c r="F58" s="186"/>
      <c r="G58" s="186"/>
      <c r="H58" s="186"/>
      <c r="I58" s="186"/>
      <c r="J58" s="186"/>
      <c r="K58" s="186"/>
      <c r="L58" s="186"/>
      <c r="M58" s="186"/>
      <c r="N58" s="186"/>
      <c r="O58" s="186"/>
      <c r="P58" s="186"/>
      <c r="Q58" s="4"/>
    </row>
    <row r="59" spans="3:17" s="42" customFormat="1" ht="6" customHeight="1">
      <c r="C59" s="225"/>
      <c r="D59" s="225"/>
      <c r="E59" s="225"/>
      <c r="F59" s="225"/>
      <c r="G59" s="225"/>
      <c r="H59" s="225"/>
      <c r="I59" s="225"/>
      <c r="J59" s="225"/>
      <c r="K59" s="225"/>
      <c r="L59" s="225"/>
      <c r="M59" s="225"/>
      <c r="N59" s="225"/>
      <c r="O59" s="225"/>
      <c r="P59" s="225"/>
      <c r="Q59" s="142"/>
    </row>
    <row r="60" spans="3:17" s="42" customFormat="1" ht="30" customHeight="1" thickBot="1">
      <c r="C60" s="226" t="s">
        <v>201</v>
      </c>
      <c r="D60" s="227"/>
      <c r="E60" s="227"/>
      <c r="F60" s="227"/>
      <c r="G60" s="227"/>
      <c r="H60" s="227"/>
      <c r="I60" s="227"/>
      <c r="J60" s="227"/>
      <c r="K60" s="227"/>
      <c r="L60" s="227"/>
      <c r="M60" s="227"/>
      <c r="N60" s="228" t="s">
        <v>233</v>
      </c>
      <c r="O60" s="228"/>
      <c r="P60" s="229"/>
      <c r="Q60" s="142"/>
    </row>
    <row r="61" spans="3:17" s="42" customFormat="1" ht="37.5" customHeight="1" thickBot="1">
      <c r="C61" s="43" t="s">
        <v>137</v>
      </c>
      <c r="D61" s="203" t="s">
        <v>193</v>
      </c>
      <c r="E61" s="204"/>
      <c r="F61" s="204"/>
      <c r="G61" s="204"/>
      <c r="H61" s="204"/>
      <c r="I61" s="204"/>
      <c r="J61" s="204"/>
      <c r="K61" s="204"/>
      <c r="L61" s="204"/>
      <c r="M61" s="204"/>
      <c r="N61" s="208"/>
      <c r="O61" s="209"/>
      <c r="P61" s="210"/>
      <c r="Q61" s="142"/>
    </row>
    <row r="62" spans="3:17" s="42" customFormat="1" ht="37.5" customHeight="1" thickBot="1">
      <c r="C62" s="43" t="s">
        <v>138</v>
      </c>
      <c r="D62" s="203" t="s">
        <v>194</v>
      </c>
      <c r="E62" s="204"/>
      <c r="F62" s="204"/>
      <c r="G62" s="204"/>
      <c r="H62" s="204"/>
      <c r="I62" s="204"/>
      <c r="J62" s="204"/>
      <c r="K62" s="204"/>
      <c r="L62" s="204"/>
      <c r="M62" s="204"/>
      <c r="N62" s="212"/>
      <c r="O62" s="213"/>
      <c r="P62" s="214"/>
      <c r="Q62" s="142"/>
    </row>
    <row r="63" spans="3:17" s="42" customFormat="1" ht="37.5" customHeight="1" thickBot="1">
      <c r="C63" s="43" t="s">
        <v>139</v>
      </c>
      <c r="D63" s="230" t="s">
        <v>195</v>
      </c>
      <c r="E63" s="204"/>
      <c r="F63" s="204"/>
      <c r="G63" s="204"/>
      <c r="H63" s="204"/>
      <c r="I63" s="204"/>
      <c r="J63" s="204"/>
      <c r="K63" s="204"/>
      <c r="L63" s="204"/>
      <c r="M63" s="204"/>
      <c r="N63" s="212"/>
      <c r="O63" s="213"/>
      <c r="P63" s="214"/>
      <c r="Q63" s="142"/>
    </row>
    <row r="64" spans="3:17" ht="30" customHeight="1" thickBot="1">
      <c r="C64" s="226" t="s">
        <v>95</v>
      </c>
      <c r="D64" s="227"/>
      <c r="E64" s="227"/>
      <c r="F64" s="227"/>
      <c r="G64" s="227"/>
      <c r="H64" s="227"/>
      <c r="I64" s="227"/>
      <c r="J64" s="227"/>
      <c r="K64" s="227"/>
      <c r="L64" s="227"/>
      <c r="M64" s="227"/>
      <c r="N64" s="231" t="s">
        <v>234</v>
      </c>
      <c r="O64" s="232"/>
      <c r="P64" s="233"/>
      <c r="Q64" s="4"/>
    </row>
    <row r="65" spans="3:17" s="42" customFormat="1" ht="34.5" customHeight="1" thickBot="1">
      <c r="C65" s="43" t="s">
        <v>140</v>
      </c>
      <c r="D65" s="203" t="s">
        <v>90</v>
      </c>
      <c r="E65" s="204"/>
      <c r="F65" s="204"/>
      <c r="G65" s="204"/>
      <c r="H65" s="204"/>
      <c r="I65" s="204"/>
      <c r="J65" s="204"/>
      <c r="K65" s="204"/>
      <c r="L65" s="204"/>
      <c r="M65" s="204"/>
      <c r="N65" s="208"/>
      <c r="O65" s="209"/>
      <c r="P65" s="210"/>
      <c r="Q65" s="142"/>
    </row>
    <row r="66" spans="3:17" s="42" customFormat="1" ht="34.5" customHeight="1" thickBot="1">
      <c r="C66" s="43" t="s">
        <v>141</v>
      </c>
      <c r="D66" s="203" t="s">
        <v>91</v>
      </c>
      <c r="E66" s="204"/>
      <c r="F66" s="204"/>
      <c r="G66" s="204"/>
      <c r="H66" s="204"/>
      <c r="I66" s="204"/>
      <c r="J66" s="204"/>
      <c r="K66" s="204"/>
      <c r="L66" s="204"/>
      <c r="M66" s="204"/>
      <c r="N66" s="212"/>
      <c r="O66" s="213"/>
      <c r="P66" s="214"/>
      <c r="Q66" s="142"/>
    </row>
    <row r="67" spans="3:17" s="42" customFormat="1" ht="34.5" customHeight="1" thickBot="1">
      <c r="C67" s="43" t="s">
        <v>142</v>
      </c>
      <c r="D67" s="203" t="s">
        <v>92</v>
      </c>
      <c r="E67" s="204"/>
      <c r="F67" s="204"/>
      <c r="G67" s="204"/>
      <c r="H67" s="204"/>
      <c r="I67" s="204"/>
      <c r="J67" s="204"/>
      <c r="K67" s="204"/>
      <c r="L67" s="204"/>
      <c r="M67" s="204"/>
      <c r="N67" s="212">
        <v>750</v>
      </c>
      <c r="O67" s="213"/>
      <c r="P67" s="214"/>
      <c r="Q67" s="142"/>
    </row>
    <row r="68" spans="3:17" ht="30" customHeight="1" thickBot="1">
      <c r="C68" s="118" t="s">
        <v>157</v>
      </c>
      <c r="D68" s="119"/>
      <c r="E68" s="119"/>
      <c r="F68" s="119"/>
      <c r="G68" s="119"/>
      <c r="H68" s="119"/>
      <c r="I68" s="119"/>
      <c r="J68" s="119"/>
      <c r="K68" s="119"/>
      <c r="L68" s="119"/>
      <c r="M68" s="119"/>
      <c r="N68" s="231" t="s">
        <v>197</v>
      </c>
      <c r="O68" s="232"/>
      <c r="P68" s="233"/>
      <c r="Q68" s="4"/>
    </row>
    <row r="69" spans="3:17" s="42" customFormat="1" ht="32.25" customHeight="1" thickBot="1">
      <c r="C69" s="43" t="s">
        <v>143</v>
      </c>
      <c r="D69" s="230" t="s">
        <v>196</v>
      </c>
      <c r="E69" s="204"/>
      <c r="F69" s="204"/>
      <c r="G69" s="204"/>
      <c r="H69" s="204"/>
      <c r="I69" s="204"/>
      <c r="J69" s="204"/>
      <c r="K69" s="204"/>
      <c r="L69" s="204"/>
      <c r="M69" s="204"/>
      <c r="N69" s="212"/>
      <c r="O69" s="213"/>
      <c r="P69" s="214"/>
      <c r="Q69" s="142"/>
    </row>
  </sheetData>
  <sheetProtection/>
  <mergeCells count="60">
    <mergeCell ref="C64:M64"/>
    <mergeCell ref="N64:P64"/>
    <mergeCell ref="N69:P69"/>
    <mergeCell ref="N65:P65"/>
    <mergeCell ref="N66:P66"/>
    <mergeCell ref="N68:P68"/>
    <mergeCell ref="D69:M69"/>
    <mergeCell ref="C2:P2"/>
    <mergeCell ref="D4:E4"/>
    <mergeCell ref="G4:H4"/>
    <mergeCell ref="I4:P4"/>
    <mergeCell ref="C59:P59"/>
    <mergeCell ref="D67:M67"/>
    <mergeCell ref="C60:M60"/>
    <mergeCell ref="N60:P60"/>
    <mergeCell ref="D63:M63"/>
    <mergeCell ref="D62:M62"/>
    <mergeCell ref="N62:P62"/>
    <mergeCell ref="N63:P63"/>
    <mergeCell ref="N67:P67"/>
    <mergeCell ref="D31:J31"/>
    <mergeCell ref="K31:L31"/>
    <mergeCell ref="C33:N33"/>
    <mergeCell ref="D38:N38"/>
    <mergeCell ref="D36:N36"/>
    <mergeCell ref="D66:M66"/>
    <mergeCell ref="D65:M65"/>
    <mergeCell ref="D61:M61"/>
    <mergeCell ref="K26:L26"/>
    <mergeCell ref="D27:J27"/>
    <mergeCell ref="K27:L27"/>
    <mergeCell ref="D26:J26"/>
    <mergeCell ref="N61:P61"/>
    <mergeCell ref="D35:N35"/>
    <mergeCell ref="D34:N34"/>
    <mergeCell ref="K28:L28"/>
    <mergeCell ref="K29:L29"/>
    <mergeCell ref="D29:J29"/>
    <mergeCell ref="D30:J30"/>
    <mergeCell ref="D12:N12"/>
    <mergeCell ref="D13:N13"/>
    <mergeCell ref="D14:N14"/>
    <mergeCell ref="D15:N15"/>
    <mergeCell ref="C3:E3"/>
    <mergeCell ref="K25:L25"/>
    <mergeCell ref="D17:N17"/>
    <mergeCell ref="D20:N20"/>
    <mergeCell ref="D25:J25"/>
    <mergeCell ref="O3:P3"/>
    <mergeCell ref="D6:P6"/>
    <mergeCell ref="D58:P58"/>
    <mergeCell ref="D9:N9"/>
    <mergeCell ref="D10:N10"/>
    <mergeCell ref="D18:N18"/>
    <mergeCell ref="D19:N19"/>
    <mergeCell ref="D7:P7"/>
    <mergeCell ref="D16:N16"/>
    <mergeCell ref="D11:N11"/>
    <mergeCell ref="K30:L30"/>
    <mergeCell ref="D28:J28"/>
  </mergeCells>
  <printOptions/>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39" min="2" max="15" man="1"/>
  </rowBreaks>
  <drawing r:id="rId1"/>
</worksheet>
</file>

<file path=xl/worksheets/sheet2.xml><?xml version="1.0" encoding="utf-8"?>
<worksheet xmlns="http://schemas.openxmlformats.org/spreadsheetml/2006/main" xmlns:r="http://schemas.openxmlformats.org/officeDocument/2006/relationships">
  <dimension ref="A2:U141"/>
  <sheetViews>
    <sheetView showGridLines="0" zoomScale="85" zoomScaleNormal="85" zoomScaleSheetLayoutView="55" zoomScalePageLayoutView="0" workbookViewId="0" topLeftCell="A73">
      <selection activeCell="V101" sqref="V101"/>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17" t="s">
        <v>223</v>
      </c>
      <c r="C2" s="218"/>
      <c r="D2" s="218"/>
      <c r="E2" s="218"/>
      <c r="F2" s="218"/>
      <c r="G2" s="218"/>
      <c r="H2" s="218"/>
      <c r="I2" s="218"/>
      <c r="J2" s="218"/>
      <c r="K2" s="218"/>
      <c r="L2" s="218"/>
      <c r="M2" s="218"/>
      <c r="N2" s="218"/>
      <c r="O2" s="218"/>
      <c r="P2" s="218"/>
      <c r="Q2" s="218"/>
      <c r="R2" s="218"/>
      <c r="S2" s="218"/>
      <c r="T2" s="219"/>
      <c r="U2" s="153"/>
    </row>
    <row r="3" spans="2:21" s="20" customFormat="1" ht="15" customHeight="1" thickBot="1">
      <c r="B3" s="16"/>
      <c r="C3" s="1"/>
      <c r="D3" s="1"/>
      <c r="E3" s="2"/>
      <c r="F3" s="1"/>
      <c r="G3" s="1"/>
      <c r="H3" s="1"/>
      <c r="I3" s="1"/>
      <c r="J3" s="1"/>
      <c r="K3"/>
      <c r="L3" s="154"/>
      <c r="M3" s="154"/>
      <c r="N3" s="238"/>
      <c r="O3" s="238"/>
      <c r="P3" s="238"/>
      <c r="Q3" s="238"/>
      <c r="R3" s="4"/>
      <c r="S3" s="4"/>
      <c r="T3" s="4"/>
      <c r="U3" s="4"/>
    </row>
    <row r="4" spans="2:21" s="20" customFormat="1" ht="15" thickBot="1">
      <c r="B4" s="3"/>
      <c r="C4" s="292" t="s">
        <v>0</v>
      </c>
      <c r="D4" s="292"/>
      <c r="E4" s="292"/>
      <c r="F4" s="220"/>
      <c r="G4" s="220"/>
      <c r="H4" s="237"/>
      <c r="I4" s="234" t="s">
        <v>243</v>
      </c>
      <c r="J4" s="235"/>
      <c r="K4" s="235"/>
      <c r="L4" s="235"/>
      <c r="M4" s="235"/>
      <c r="N4" s="235"/>
      <c r="O4" s="235"/>
      <c r="P4" s="235"/>
      <c r="Q4" s="236"/>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49" t="s">
        <v>178</v>
      </c>
      <c r="C6" s="41"/>
      <c r="D6" s="41"/>
      <c r="E6" s="41"/>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63</v>
      </c>
      <c r="C9" s="4"/>
      <c r="D9" s="4"/>
      <c r="E9" s="4"/>
      <c r="F9" s="4"/>
      <c r="G9" s="4"/>
      <c r="H9" s="40"/>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4.25">
      <c r="B11" s="260"/>
      <c r="C11" s="260"/>
      <c r="D11" s="260"/>
      <c r="E11" s="260"/>
      <c r="F11" s="260"/>
      <c r="G11" s="260"/>
      <c r="H11" s="260"/>
      <c r="I11" s="260"/>
      <c r="J11" s="260"/>
      <c r="K11" s="260"/>
      <c r="L11" s="260"/>
      <c r="M11" s="260"/>
      <c r="N11" s="260"/>
      <c r="O11" s="260"/>
      <c r="P11" s="260"/>
      <c r="Q11" s="260"/>
      <c r="R11" s="260"/>
      <c r="S11" s="260"/>
      <c r="T11" s="260"/>
      <c r="U11" s="260"/>
    </row>
    <row r="12" spans="2:21" s="20" customFormat="1" ht="14.25">
      <c r="B12" s="260"/>
      <c r="C12" s="260"/>
      <c r="D12" s="260"/>
      <c r="E12" s="260"/>
      <c r="F12" s="260"/>
      <c r="G12" s="260"/>
      <c r="H12" s="260"/>
      <c r="I12" s="260"/>
      <c r="J12" s="260"/>
      <c r="K12" s="260"/>
      <c r="L12" s="260"/>
      <c r="M12" s="260"/>
      <c r="N12" s="260"/>
      <c r="O12" s="260"/>
      <c r="P12" s="260"/>
      <c r="Q12" s="260"/>
      <c r="R12" s="260"/>
      <c r="S12" s="260"/>
      <c r="T12" s="260"/>
      <c r="U12" s="26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20" t="s">
        <v>27</v>
      </c>
      <c r="J14" s="120" t="s">
        <v>28</v>
      </c>
      <c r="K14" s="280" t="s">
        <v>29</v>
      </c>
      <c r="L14" s="281"/>
      <c r="M14" s="280" t="s">
        <v>56</v>
      </c>
      <c r="N14" s="281"/>
      <c r="O14" s="280" t="s">
        <v>57</v>
      </c>
      <c r="P14" s="281"/>
      <c r="Q14" s="280" t="s">
        <v>58</v>
      </c>
      <c r="R14" s="281"/>
      <c r="S14"/>
      <c r="T14"/>
      <c r="U14" s="4"/>
    </row>
    <row r="15" spans="2:21" s="20" customFormat="1" ht="9.75" customHeight="1">
      <c r="B15" s="4"/>
      <c r="C15" s="4"/>
      <c r="D15" s="4"/>
      <c r="E15" s="4"/>
      <c r="F15" s="4"/>
      <c r="G15" s="4"/>
      <c r="H15" s="4"/>
      <c r="I15" s="293" t="s">
        <v>224</v>
      </c>
      <c r="J15" s="293" t="s">
        <v>235</v>
      </c>
      <c r="K15" s="282" t="s">
        <v>158</v>
      </c>
      <c r="L15" s="283"/>
      <c r="M15" s="282" t="s">
        <v>228</v>
      </c>
      <c r="N15" s="283"/>
      <c r="O15" s="282" t="s">
        <v>237</v>
      </c>
      <c r="P15" s="283"/>
      <c r="Q15" s="282" t="s">
        <v>236</v>
      </c>
      <c r="R15" s="283"/>
      <c r="S15"/>
      <c r="T15"/>
      <c r="U15" s="4"/>
    </row>
    <row r="16" spans="2:21" s="20" customFormat="1" ht="4.5" customHeight="1">
      <c r="B16" s="4"/>
      <c r="C16" s="4"/>
      <c r="D16" s="4"/>
      <c r="E16" s="4"/>
      <c r="F16" s="4"/>
      <c r="G16" s="4"/>
      <c r="H16" s="4"/>
      <c r="I16" s="294"/>
      <c r="J16" s="294"/>
      <c r="K16" s="284"/>
      <c r="L16" s="285"/>
      <c r="M16" s="284"/>
      <c r="N16" s="285"/>
      <c r="O16" s="284"/>
      <c r="P16" s="285"/>
      <c r="Q16" s="284"/>
      <c r="R16" s="285"/>
      <c r="S16"/>
      <c r="T16"/>
      <c r="U16" s="4"/>
    </row>
    <row r="17" spans="2:21" s="20" customFormat="1" ht="14.25" customHeight="1">
      <c r="B17" s="4"/>
      <c r="C17" s="4"/>
      <c r="D17" s="4"/>
      <c r="E17" s="4"/>
      <c r="F17" s="4"/>
      <c r="G17" s="4"/>
      <c r="H17" s="4"/>
      <c r="I17" s="294"/>
      <c r="J17" s="294"/>
      <c r="K17" s="284"/>
      <c r="L17" s="285"/>
      <c r="M17" s="284"/>
      <c r="N17" s="285"/>
      <c r="O17" s="284"/>
      <c r="P17" s="285"/>
      <c r="Q17" s="284"/>
      <c r="R17" s="285"/>
      <c r="S17"/>
      <c r="T17"/>
      <c r="U17" s="4"/>
    </row>
    <row r="18" spans="2:21" s="20" customFormat="1" ht="18" customHeight="1">
      <c r="B18" s="4"/>
      <c r="C18" s="5" t="s">
        <v>17</v>
      </c>
      <c r="D18" s="4"/>
      <c r="E18" s="4"/>
      <c r="F18" s="4"/>
      <c r="G18" s="4"/>
      <c r="H18" s="4"/>
      <c r="I18" s="294"/>
      <c r="J18" s="294"/>
      <c r="K18" s="284"/>
      <c r="L18" s="285"/>
      <c r="M18" s="284"/>
      <c r="N18" s="285"/>
      <c r="O18" s="284"/>
      <c r="P18" s="285"/>
      <c r="Q18" s="284"/>
      <c r="R18" s="285"/>
      <c r="S18"/>
      <c r="T18"/>
      <c r="U18" s="4"/>
    </row>
    <row r="19" spans="2:21" s="20" customFormat="1" ht="18" customHeight="1">
      <c r="B19" s="4"/>
      <c r="C19" s="4"/>
      <c r="D19" s="4"/>
      <c r="E19" s="4"/>
      <c r="F19" s="4"/>
      <c r="G19" s="4"/>
      <c r="H19" s="4"/>
      <c r="I19" s="294"/>
      <c r="J19" s="294"/>
      <c r="K19" s="284"/>
      <c r="L19" s="285"/>
      <c r="M19" s="284"/>
      <c r="N19" s="285"/>
      <c r="O19" s="284"/>
      <c r="P19" s="285"/>
      <c r="Q19" s="284"/>
      <c r="R19" s="285"/>
      <c r="S19"/>
      <c r="T19"/>
      <c r="U19" s="4"/>
    </row>
    <row r="20" spans="2:21" s="20" customFormat="1" ht="13.5" customHeight="1">
      <c r="B20" s="4"/>
      <c r="C20" s="5" t="s">
        <v>16</v>
      </c>
      <c r="D20" s="4"/>
      <c r="E20" s="4"/>
      <c r="F20" s="4"/>
      <c r="G20" s="4"/>
      <c r="H20" s="4"/>
      <c r="I20" s="294"/>
      <c r="J20" s="294"/>
      <c r="K20" s="284"/>
      <c r="L20" s="285"/>
      <c r="M20" s="284"/>
      <c r="N20" s="285"/>
      <c r="O20" s="284"/>
      <c r="P20" s="285"/>
      <c r="Q20" s="284"/>
      <c r="R20" s="285"/>
      <c r="S20"/>
      <c r="T20"/>
      <c r="U20" s="4"/>
    </row>
    <row r="21" spans="2:21" s="20" customFormat="1" ht="9.75" customHeight="1">
      <c r="B21" s="4"/>
      <c r="C21" s="4"/>
      <c r="D21" s="4"/>
      <c r="E21" s="4"/>
      <c r="F21" s="4"/>
      <c r="G21" s="4"/>
      <c r="H21" s="4"/>
      <c r="I21" s="294"/>
      <c r="J21" s="294"/>
      <c r="K21" s="284"/>
      <c r="L21" s="285"/>
      <c r="M21" s="284"/>
      <c r="N21" s="285"/>
      <c r="O21" s="284"/>
      <c r="P21" s="285"/>
      <c r="Q21" s="284"/>
      <c r="R21" s="285"/>
      <c r="S21"/>
      <c r="T21"/>
      <c r="U21" s="4"/>
    </row>
    <row r="22" spans="2:21" s="20" customFormat="1" ht="14.25">
      <c r="B22" s="4"/>
      <c r="C22" s="4"/>
      <c r="D22" s="4"/>
      <c r="E22" s="4"/>
      <c r="F22" s="4"/>
      <c r="G22" s="4"/>
      <c r="H22" s="4"/>
      <c r="I22" s="294"/>
      <c r="J22" s="294"/>
      <c r="K22" s="284"/>
      <c r="L22" s="285"/>
      <c r="M22" s="284"/>
      <c r="N22" s="285"/>
      <c r="O22" s="284"/>
      <c r="P22" s="285"/>
      <c r="Q22" s="284"/>
      <c r="R22" s="285"/>
      <c r="S22"/>
      <c r="T22"/>
      <c r="U22" s="4"/>
    </row>
    <row r="23" spans="2:21" s="20" customFormat="1" ht="31.5" customHeight="1">
      <c r="B23" s="4"/>
      <c r="C23" s="4"/>
      <c r="D23" s="4"/>
      <c r="E23" s="4"/>
      <c r="F23" s="4"/>
      <c r="G23" s="4"/>
      <c r="H23" s="4"/>
      <c r="I23" s="295"/>
      <c r="J23" s="295"/>
      <c r="K23" s="286"/>
      <c r="L23" s="287"/>
      <c r="M23" s="286"/>
      <c r="N23" s="287"/>
      <c r="O23" s="286"/>
      <c r="P23" s="287"/>
      <c r="Q23" s="286"/>
      <c r="R23" s="287"/>
      <c r="S23"/>
      <c r="T23"/>
      <c r="U23" s="4"/>
    </row>
    <row r="24" spans="2:21" s="20" customFormat="1" ht="63" customHeight="1">
      <c r="B24" s="4"/>
      <c r="C24" s="4"/>
      <c r="D24" s="4"/>
      <c r="E24" s="4"/>
      <c r="F24" s="30"/>
      <c r="G24" s="30"/>
      <c r="H24" s="167" t="s">
        <v>13</v>
      </c>
      <c r="I24" s="57" t="s">
        <v>73</v>
      </c>
      <c r="J24" s="58" t="s">
        <v>107</v>
      </c>
      <c r="K24" s="59" t="s">
        <v>15</v>
      </c>
      <c r="L24" s="59" t="s">
        <v>73</v>
      </c>
      <c r="M24" s="59" t="s">
        <v>15</v>
      </c>
      <c r="N24" s="59" t="s">
        <v>73</v>
      </c>
      <c r="O24" s="59" t="s">
        <v>15</v>
      </c>
      <c r="P24" s="59" t="s">
        <v>73</v>
      </c>
      <c r="Q24" s="59" t="s">
        <v>15</v>
      </c>
      <c r="R24" s="59" t="s">
        <v>73</v>
      </c>
      <c r="S24" s="64"/>
      <c r="T24" s="64"/>
      <c r="U24" s="4"/>
    </row>
    <row r="25" spans="2:21" s="20" customFormat="1" ht="14.25">
      <c r="B25" s="7" t="s">
        <v>18</v>
      </c>
      <c r="C25" s="9" t="s">
        <v>5</v>
      </c>
      <c r="D25" s="7"/>
      <c r="E25" s="4"/>
      <c r="F25" s="4"/>
      <c r="G25" s="4"/>
      <c r="H25" s="4"/>
      <c r="I25" s="133">
        <f>IF(SUM(I26,I27,I28,I32,I33)=0,"",SUM(I26,I27,I28,I32,I33))</f>
        <v>99875</v>
      </c>
      <c r="J25" s="133" t="s">
        <v>241</v>
      </c>
      <c r="K25" s="134">
        <f>_xlfn.IFERROR(10000*(L25/'Main Results and Overview'!$P$12),"")</f>
        <v>6.529458983356616</v>
      </c>
      <c r="L25" s="179">
        <f>IF(SUM(L26,L27,L28,L32,L33)=0,"",SUM(L26,L27,L28,L32,L33))</f>
        <v>78.60423902524028</v>
      </c>
      <c r="M25" s="134">
        <f>_xlfn.IFERROR(10000*(N25/'Main Results and Overview'!$P$12),"")</f>
        <v>10.564682360039951</v>
      </c>
      <c r="N25" s="179">
        <f>IF(SUM(N26,N27,N28,N32,N33)=0,"",SUM(N26,N27,N28,N32,N33))</f>
        <v>127.18187212310495</v>
      </c>
      <c r="O25" s="134">
        <f>_xlfn.IFERROR(10000*(P25/'Main Results and Overview'!$P$12),"")</f>
        <v>1.3131847826331724</v>
      </c>
      <c r="P25" s="179">
        <f>IF(SUM(P26,P27,P28,P32,P33)=0,"",SUM(P26,P27,P28,P32,P33))</f>
        <v>15.808643687251184</v>
      </c>
      <c r="Q25" s="134">
        <f>_xlfn.IFERROR(10000*(R25/'Main Results and Overview'!$P$12),"")</f>
        <v>-18.40732612602974</v>
      </c>
      <c r="R25" s="179">
        <f>-1*((IF(L25="","0",L25)+IF(N25="","0",N25)+IF(P25="","0",P25)))</f>
        <v>-221.59475483559643</v>
      </c>
      <c r="S25" s="65"/>
      <c r="T25" s="65"/>
      <c r="U25" s="4"/>
    </row>
    <row r="26" spans="2:21" s="20" customFormat="1" ht="14.25">
      <c r="B26" s="8" t="s">
        <v>19</v>
      </c>
      <c r="C26" s="7" t="s">
        <v>238</v>
      </c>
      <c r="D26" s="8"/>
      <c r="E26" s="4"/>
      <c r="F26" s="4"/>
      <c r="G26" s="4"/>
      <c r="H26" s="4"/>
      <c r="I26" s="61">
        <v>41</v>
      </c>
      <c r="J26" s="138"/>
      <c r="K26" s="78"/>
      <c r="L26" s="149"/>
      <c r="M26" s="78"/>
      <c r="N26" s="149"/>
      <c r="O26" s="78"/>
      <c r="P26" s="149"/>
      <c r="Q26" s="78"/>
      <c r="R26" s="78"/>
      <c r="S26" s="65"/>
      <c r="T26" s="65"/>
      <c r="U26" s="4"/>
    </row>
    <row r="27" spans="2:21" s="20" customFormat="1" ht="14.25">
      <c r="B27" s="8" t="s">
        <v>20</v>
      </c>
      <c r="C27" s="7" t="s">
        <v>8</v>
      </c>
      <c r="D27" s="8"/>
      <c r="E27" s="4"/>
      <c r="F27" s="4"/>
      <c r="G27" s="4"/>
      <c r="H27" s="4"/>
      <c r="I27" s="61">
        <v>5281</v>
      </c>
      <c r="J27" s="138"/>
      <c r="K27" s="78"/>
      <c r="L27" s="149"/>
      <c r="M27" s="78"/>
      <c r="N27" s="149"/>
      <c r="O27" s="78"/>
      <c r="P27" s="149"/>
      <c r="Q27" s="78"/>
      <c r="R27" s="78"/>
      <c r="S27" s="65"/>
      <c r="T27" s="65"/>
      <c r="U27" s="4"/>
    </row>
    <row r="28" spans="2:21" s="20" customFormat="1" ht="15" thickBot="1">
      <c r="B28" s="8" t="s">
        <v>21</v>
      </c>
      <c r="C28" s="7" t="s">
        <v>9</v>
      </c>
      <c r="D28" s="8"/>
      <c r="E28" s="4"/>
      <c r="F28" s="4"/>
      <c r="G28" s="4"/>
      <c r="H28" s="4"/>
      <c r="I28" s="61">
        <v>25641</v>
      </c>
      <c r="J28" s="61" t="s">
        <v>244</v>
      </c>
      <c r="K28" s="78">
        <f>_xlfn.IFERROR(10000*(L28/'Main Results and Overview'!$P$12),"")</f>
        <v>0.5856803893710834</v>
      </c>
      <c r="L28" s="180">
        <f>'[1]nedskrivningsbereg + obs'!$AO$20+'[1]nedskrivningsbereg + obs'!$AO$21+'[1]nedskrivningsbereg + obs'!$AO$22+'[1]nedskrivningsbereg + obs'!$AO$23+'[1]nedskrivningsbereg + obs'!$AO$24+'[1]nedskrivningsbereg + obs'!$AO$25+'[1]nedskrivningsbereg + obs'!$AO$26+'[1]nedskrivningsbereg + obs'!$AO$27+'[1]nedskrivningsbereg + obs'!$AO$28+'[1]nedskrivningsbereg + obs'!$AO$29+'[1]nedskrivningsbereg + obs'!$AO$30+'[1]nedskrivningsbereg + obs'!$AO$18+'[1]nedskrivningsbereg + obs'!$AO$19</f>
        <v>7.05065479940485</v>
      </c>
      <c r="M28" s="78">
        <f>_xlfn.IFERROR(10000*(N28/'Main Results and Overview'!$P$12),"")</f>
        <v>7.651702729578107</v>
      </c>
      <c r="N28" s="180">
        <f>'[1]nedskrivningsbereg + obs'!$AP$18+'[1]nedskrivningsbereg + obs'!$AP$19+'[1]nedskrivningsbereg + obs'!$AP$20+'[1]nedskrivningsbereg + obs'!$AP$21+'[1]nedskrivningsbereg + obs'!$AP$22+'[1]nedskrivningsbereg + obs'!$AP$23+'[1]nedskrivningsbereg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obs'!$AO$23-'[1]nedskrivningsbereg + obs'!$AO$22-'[1]nedskrivningsbereg + obs'!$AO$21-'[1]nedskrivningsbereg + obs'!$AO$20-'[1]nedskrivningsbereg + obs'!$AO$19-'[1]nedskrivningsbereg + obs'!$AO$18</f>
        <v>92.11425813975308</v>
      </c>
      <c r="O28" s="78">
        <f>_xlfn.IFERROR(10000*(P28/'Main Results and Overview'!$P$12),"")</f>
        <v>0.4271235691306988</v>
      </c>
      <c r="P28" s="180">
        <f>'[1]nedskrivningsbereg + obs'!$AZ$18+'[1]nedskrivningsbereg + obs'!$AZ$20+'[1]nedskrivningsbereg + obs'!$AZ$23</f>
        <v>5.141884374623005</v>
      </c>
      <c r="Q28" s="78">
        <f>_xlfn.IFERROR(10000*(R28/'Main Results and Overview'!$P$12),"")</f>
        <v>-8.66450668807989</v>
      </c>
      <c r="R28" s="180">
        <f>-1*((IF(L28="","0",L28)+IF(N28="","0",N28)+IF(P28="","0",P28)))</f>
        <v>-104.30679731378093</v>
      </c>
      <c r="S28" s="66"/>
      <c r="T28" s="66"/>
      <c r="U28" s="4"/>
    </row>
    <row r="29" spans="2:21" s="20" customFormat="1" ht="15" thickBot="1">
      <c r="B29" s="4" t="s">
        <v>22</v>
      </c>
      <c r="C29" s="18" t="s">
        <v>66</v>
      </c>
      <c r="D29" s="18"/>
      <c r="E29" s="19"/>
      <c r="F29" s="19"/>
      <c r="G29" s="19"/>
      <c r="H29" s="19"/>
      <c r="I29" s="135">
        <v>2506</v>
      </c>
      <c r="J29" s="135" t="s">
        <v>241</v>
      </c>
      <c r="K29" s="136"/>
      <c r="L29" s="147"/>
      <c r="M29" s="136"/>
      <c r="N29" s="152"/>
      <c r="O29" s="137">
        <f>_xlfn.IFERROR(10000*(P29/'Main Results and Overview'!$P$12),"")</f>
        <v>0.02338267714219154</v>
      </c>
      <c r="P29" s="150">
        <f>'[1]nedskrivningsbereg + obs'!$AZ$18</f>
        <v>0.28149002050855865</v>
      </c>
      <c r="Q29" s="137">
        <f>_xlfn.IFERROR(10000*(R29/'Main Results and Overview'!$P$12),"")</f>
        <v>-0.02338267714219154</v>
      </c>
      <c r="R29" s="137">
        <f>-1*((IF(L29="","0",L29)+IF(N29="","0",N29)+IF(P29="","0",P29)))</f>
        <v>-0.28149002050855865</v>
      </c>
      <c r="S29" s="65"/>
      <c r="T29" s="65"/>
      <c r="U29" s="4"/>
    </row>
    <row r="30" spans="2:21" s="20" customFormat="1" ht="15" thickBot="1">
      <c r="B30" s="4" t="s">
        <v>23</v>
      </c>
      <c r="C30" s="18" t="s">
        <v>65</v>
      </c>
      <c r="D30" s="18"/>
      <c r="E30" s="19"/>
      <c r="F30" s="19"/>
      <c r="G30" s="19"/>
      <c r="H30" s="19"/>
      <c r="I30" s="135">
        <v>16558</v>
      </c>
      <c r="J30" s="135" t="s">
        <v>244</v>
      </c>
      <c r="K30" s="137">
        <f>_xlfn.IFERROR(10000*(L30/'Main Results and Overview'!$P$12),"")</f>
        <v>0.5500496432496486</v>
      </c>
      <c r="L30" s="181">
        <f>'[1]nedskrivningsbereg + obs'!$AO$20+'[1]nedskrivningsbereg + obs'!$AO$21+'[1]nedskrivningsbereg + obs'!$AO$22+'[1]nedskrivningsbereg + obs'!$AO$24+'[1]nedskrivningsbereg + obs'!$AO$25+'[1]nedskrivningsbereg + obs'!$AO$26+'[1]nedskrivningsbereg + obs'!$AO$27+'[1]nedskrivningsbereg + obs'!$AO$28+'[1]nedskrivningsbereg + obs'!$AO$29+'[1]nedskrivningsbereg + obs'!$AO$30</f>
        <v>6.6217176252965695</v>
      </c>
      <c r="M30" s="137">
        <f>_xlfn.IFERROR(10000*(N30/'Main Results and Overview'!$P$12),"")</f>
        <v>5.716507830857684</v>
      </c>
      <c r="N30" s="181">
        <f>'[1]nedskrivningsbereg + obs'!$AP$20+'[1]nedskrivningsbereg + obs'!$AP$21+'[1]nedskrivningsbereg + obs'!$AP$22+'[1]nedskrivningsbereg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obs'!$AO$22-'[1]nedskrivningsbereg + obs'!$AO$21-'[1]nedskrivningsbereg + obs'!$AO$20</f>
        <v>68.81760787099714</v>
      </c>
      <c r="O30" s="137">
        <f>_xlfn.IFERROR(10000*(P30/'Main Results and Overview'!$P$12),"")</f>
        <v>0.3979508957437742</v>
      </c>
      <c r="P30" s="181">
        <f>'[1]nedskrivningsbereg + obs'!$AZ$20</f>
        <v>4.790692063321851</v>
      </c>
      <c r="Q30" s="137">
        <f>_xlfn.IFERROR(10000*(R30/'Main Results and Overview'!$P$12),"")</f>
        <v>-6.664508369851107</v>
      </c>
      <c r="R30" s="182">
        <f>-1*((IF(L30="","0",L30)+IF(N30="","0",N30)+IF(P30="","0",P30)))</f>
        <v>-80.23001755961556</v>
      </c>
      <c r="S30" s="65"/>
      <c r="T30" s="65"/>
      <c r="U30" s="4"/>
    </row>
    <row r="31" spans="2:21" s="20" customFormat="1" ht="15" thickBot="1">
      <c r="B31" s="4" t="s">
        <v>24</v>
      </c>
      <c r="C31" s="18" t="s">
        <v>67</v>
      </c>
      <c r="D31" s="18"/>
      <c r="E31" s="19"/>
      <c r="F31" s="19"/>
      <c r="G31" s="19"/>
      <c r="H31" s="19"/>
      <c r="I31" s="135">
        <v>6577</v>
      </c>
      <c r="J31" s="135" t="s">
        <v>245</v>
      </c>
      <c r="K31" s="136"/>
      <c r="L31" s="147"/>
      <c r="M31" s="136"/>
      <c r="N31" s="152"/>
      <c r="O31" s="137">
        <f>_xlfn.IFERROR(10000*(P31/'Main Results and Overview'!$P$12),"")</f>
        <v>0.005789996244733144</v>
      </c>
      <c r="P31" s="150">
        <f>'[1]nedskrivningsbereg + obs'!$AZ$23</f>
        <v>0.06970229079259548</v>
      </c>
      <c r="Q31" s="137">
        <f>_xlfn.IFERROR(10000*(R31/'Main Results and Overview'!$P$12),"")</f>
        <v>-0.005789996244733144</v>
      </c>
      <c r="R31" s="137">
        <f>-1*((IF(L31="","0",L31)+IF(N31="","0",N31)+IF(P31="","0",P31)))</f>
        <v>-0.06970229079259548</v>
      </c>
      <c r="S31" s="65"/>
      <c r="T31" s="65"/>
      <c r="U31" s="4"/>
    </row>
    <row r="32" spans="2:21" s="20" customFormat="1" ht="14.25">
      <c r="B32" s="8" t="s">
        <v>25</v>
      </c>
      <c r="C32" s="7" t="s">
        <v>10</v>
      </c>
      <c r="D32" s="8"/>
      <c r="E32" s="4"/>
      <c r="F32" s="4"/>
      <c r="G32" s="4"/>
      <c r="H32" s="4"/>
      <c r="I32" s="61">
        <v>61672</v>
      </c>
      <c r="J32" s="61" t="s">
        <v>241</v>
      </c>
      <c r="K32" s="78">
        <f>_xlfn.IFERROR(10000*(L32/'Main Results and Overview'!$P$12),"")</f>
        <v>5.943778593985532</v>
      </c>
      <c r="L32" s="183">
        <f>'[1]nedskrivningsbereg + obs'!$AN$3+'[1]nedskrivningsbereg + obs'!$AN$4+'[1]nedskrivningsbereg + obs'!$AN$5+'[1]nedskrivningsbereg + obs'!$AN$6+'[1]nedskrivningsbereg + obs'!$AN$7+'[1]nedskrivningsbereg + obs'!$AN$8+'[1]nedskrivningsbereg + obs'!$AN$9+'[1]nedskrivningsbereg + obs'!$AN$10+'[1]nedskrivningsbereg + obs'!$AN$11+'[1]nedskrivningsbereg + obs'!$AN$12+'[1]nedskrivningsbereg + obs'!$AN$13+'[1]nedskrivningsbereg + obs'!$AN$14+'[1]nedskrivningsbereg + obs'!$AN$15+'[1]nedskrivningsbereg + obs'!$AN$16+'[1]nedskrivningsbereg + obs'!$AN$17+'[1]nedskrivningsbereg + obs'!$AO$17+'[1]nedskrivningsbereg + obs'!$AO$16+'[1]nedskrivningsbereg + obs'!$AO$14+'[1]nedskrivningsbereg + obs'!$AO$13+'[1]nedskrivningsbereg + obs'!$AO$12+'[1]nedskrivningsbereg + obs'!$AO$11+'[1]nedskrivningsbereg + obs'!$AO$10+'[1]nedskrivningsbereg + obs'!$AO$9+'[1]nedskrivningsbereg + obs'!$AO$8+'[1]nedskrivningsbereg + obs'!$AO$7</f>
        <v>71.55358422583542</v>
      </c>
      <c r="M32" s="78">
        <f>_xlfn.IFERROR(10000*(N32/'Main Results and Overview'!$P$12),"")</f>
        <v>2.912979630461845</v>
      </c>
      <c r="N32" s="183">
        <f>'[1]nedskrivningsbereg + obs'!$AP$7+'[1]nedskrivningsbereg + obs'!$AP$8+'[1]nedskrivningsbereg + obs'!$AP$9+'[1]nedskrivningsbereg + obs'!$AP$10+'[1]nedskrivningsbereg + obs'!$AP$11+'[1]nedskrivningsbereg + obs'!$AP$12+'[1]nedskrivningsbereg + obs'!$AP$13+'[1]nedskrivningsbereg + obs'!$AP$14-'[1]nedskrivningsbereg + obs'!$AO$14-'[1]nedskrivningsbereg + obs'!$AO$13-'[1]nedskrivningsbereg + obs'!$AO$12-'[1]nedskrivningsbereg + obs'!$AO$11-'[1]nedskrivningsbereg + obs'!$AO$10-'[1]nedskrivningsbereg + obs'!$AO$9-'[1]nedskrivningsbereg + obs'!$AO$8-'[1]nedskrivningsbereg + obs'!$AO$7</f>
        <v>35.067613983351876</v>
      </c>
      <c r="O32" s="78">
        <f>_xlfn.IFERROR(10000*(P32/'Main Results and Overview'!$P$12),"")</f>
        <v>0.8860612135024737</v>
      </c>
      <c r="P32" s="183">
        <f>'[1]nedskrivningsbereg + obs'!$AZ$3+'[1]nedskrivningsbereg + obs'!$AZ$12</f>
        <v>10.666759312628178</v>
      </c>
      <c r="Q32" s="78">
        <f>_xlfn.IFERROR(10000*(R32/'Main Results and Overview'!$P$12),"")</f>
        <v>-9.74281943794985</v>
      </c>
      <c r="R32" s="180">
        <f>-1*((IF(L32="","0",L32)+IF(N32="","0",N32)+IF(P32="","0",P32)))</f>
        <v>-117.28795752181547</v>
      </c>
      <c r="S32" s="65"/>
      <c r="T32" s="65"/>
      <c r="U32" s="4"/>
    </row>
    <row r="33" spans="2:21" s="20" customFormat="1" ht="14.25">
      <c r="B33" s="8" t="s">
        <v>26</v>
      </c>
      <c r="C33" s="7" t="s">
        <v>12</v>
      </c>
      <c r="D33" s="8"/>
      <c r="E33" s="4"/>
      <c r="F33" s="4"/>
      <c r="G33" s="4"/>
      <c r="H33" s="4"/>
      <c r="I33" s="61">
        <v>7240</v>
      </c>
      <c r="J33" s="138"/>
      <c r="K33" s="78"/>
      <c r="L33" s="149"/>
      <c r="M33" s="78"/>
      <c r="N33" s="149"/>
      <c r="O33" s="78"/>
      <c r="P33" s="149"/>
      <c r="Q33" s="78"/>
      <c r="R33" s="78"/>
      <c r="S33" s="65"/>
      <c r="T33" s="65"/>
      <c r="U33" s="4"/>
    </row>
    <row r="34" spans="2:21" s="20" customFormat="1" ht="14.25">
      <c r="B34" s="8"/>
      <c r="C34" s="7"/>
      <c r="D34" s="8"/>
      <c r="E34" s="4"/>
      <c r="F34" s="4"/>
      <c r="G34" s="4"/>
      <c r="H34" s="4"/>
      <c r="I34" s="75"/>
      <c r="J34" s="75"/>
      <c r="K34" s="79"/>
      <c r="L34" s="79"/>
      <c r="M34" s="79"/>
      <c r="N34" s="79"/>
      <c r="O34" s="79"/>
      <c r="P34" s="79"/>
      <c r="Q34" s="79"/>
      <c r="R34" s="148"/>
      <c r="S34" s="8"/>
      <c r="T34" s="8"/>
      <c r="U34" s="4"/>
    </row>
    <row r="35" spans="2:21" s="20" customFormat="1" ht="14.25">
      <c r="B35" s="8" t="s">
        <v>88</v>
      </c>
      <c r="C35" s="9" t="s">
        <v>177</v>
      </c>
      <c r="D35" s="8"/>
      <c r="E35" s="4"/>
      <c r="F35" s="4"/>
      <c r="G35" s="4"/>
      <c r="H35" s="4"/>
      <c r="I35" s="75"/>
      <c r="J35" s="75"/>
      <c r="K35" s="79"/>
      <c r="L35" s="79"/>
      <c r="M35" s="79"/>
      <c r="N35" s="79"/>
      <c r="O35" s="79"/>
      <c r="P35" s="79"/>
      <c r="Q35" s="79"/>
      <c r="R35" s="148"/>
      <c r="S35" s="8"/>
      <c r="T35" s="8"/>
      <c r="U35" s="4"/>
    </row>
    <row r="36" spans="2:21" s="20" customFormat="1" ht="14.25">
      <c r="B36" s="8"/>
      <c r="C36" s="53" t="s">
        <v>206</v>
      </c>
      <c r="D36" s="53" t="s">
        <v>205</v>
      </c>
      <c r="E36" s="4"/>
      <c r="F36" s="4"/>
      <c r="G36" s="4"/>
      <c r="H36" s="4"/>
      <c r="I36" s="75"/>
      <c r="J36" s="75"/>
      <c r="K36" s="79"/>
      <c r="L36" s="79"/>
      <c r="M36" s="79"/>
      <c r="N36" s="79"/>
      <c r="O36" s="79"/>
      <c r="P36" s="79"/>
      <c r="Q36" s="79"/>
      <c r="R36" s="148"/>
      <c r="S36" s="8"/>
      <c r="T36" s="8"/>
      <c r="U36" s="4"/>
    </row>
    <row r="37" spans="2:21" s="20" customFormat="1" ht="15" customHeight="1">
      <c r="B37" s="8"/>
      <c r="C37" s="7"/>
      <c r="D37" s="8"/>
      <c r="E37" s="4"/>
      <c r="F37" s="4"/>
      <c r="G37" s="4"/>
      <c r="H37" s="4"/>
      <c r="I37" s="61"/>
      <c r="J37" s="54"/>
      <c r="K37" s="78">
        <f>_xlfn.IFERROR(IF(10000*(L37/'Main Results and Overview'!$P$12)=0,"",(10000*(L37/'Main Results and Overview'!$P$12))),"")</f>
      </c>
      <c r="L37" s="149"/>
      <c r="M37" s="78">
        <f>_xlfn.IFERROR(IF(10000*(N37/'Main Results and Overview'!$P$12)=0,"",(10000*(N37/'Main Results and Overview'!$P$12))),"")</f>
      </c>
      <c r="N37" s="149"/>
      <c r="O37" s="78">
        <f>_xlfn.IFERROR(IF(10000*(P37/'Main Results and Overview'!$P$12)=0,"",(10000*(P37/'Main Results and Overview'!$P$12))),"")</f>
      </c>
      <c r="P37" s="149"/>
      <c r="Q37" s="78">
        <f>_xlfn.IFERROR(IF(10000*(R37/'Main Results and Overview'!$P$12)=0,"",(10000*(R37/'Main Results and Overview'!$P$12))),"")</f>
      </c>
      <c r="R37" s="78">
        <f>-1*(IF(L37="","0",L37)+IF(N37="","0",N37)+IF(P37="","0",P37))</f>
        <v>0</v>
      </c>
      <c r="S37" s="65"/>
      <c r="T37" s="65"/>
      <c r="U37" s="4"/>
    </row>
    <row r="38" spans="2:21" s="20" customFormat="1" ht="15" customHeight="1">
      <c r="B38" s="8"/>
      <c r="C38" s="7"/>
      <c r="D38" s="8"/>
      <c r="E38" s="4"/>
      <c r="F38" s="4"/>
      <c r="G38" s="4"/>
      <c r="H38" s="4"/>
      <c r="I38" s="61"/>
      <c r="J38" s="54"/>
      <c r="K38" s="78">
        <f>_xlfn.IFERROR(IF(10000*(L38/'Main Results and Overview'!$P$12)=0,"",(10000*(L38/'Main Results and Overview'!$P$12))),"")</f>
      </c>
      <c r="L38" s="149"/>
      <c r="M38" s="78">
        <f>_xlfn.IFERROR(IF(10000*(N38/'Main Results and Overview'!$P$12)=0,"",(10000*(N38/'Main Results and Overview'!$P$12))),"")</f>
      </c>
      <c r="N38" s="149"/>
      <c r="O38" s="78">
        <f>_xlfn.IFERROR(IF(10000*(P38/'Main Results and Overview'!$P$12)=0,"",(10000*(P38/'Main Results and Overview'!$P$12))),"")</f>
      </c>
      <c r="P38" s="149"/>
      <c r="Q38" s="78">
        <f>_xlfn.IFERROR(IF(10000*(R38/'Main Results and Overview'!$P$12)=0,"",(10000*(R38/'Main Results and Overview'!$P$12))),"")</f>
      </c>
      <c r="R38" s="78">
        <f>-1*(IF(L38="","0",L38)+IF(N38="","0",N38)+IF(P38="","0",P38))</f>
        <v>0</v>
      </c>
      <c r="S38" s="65"/>
      <c r="T38" s="65"/>
      <c r="U38" s="4"/>
    </row>
    <row r="39" spans="2:21" s="20" customFormat="1" ht="15" customHeight="1">
      <c r="B39" s="8"/>
      <c r="C39" s="7"/>
      <c r="D39" s="8"/>
      <c r="E39" s="4"/>
      <c r="F39" s="4"/>
      <c r="G39" s="4"/>
      <c r="H39" s="4"/>
      <c r="I39" s="62"/>
      <c r="J39" s="54"/>
      <c r="K39" s="78">
        <f>_xlfn.IFERROR(IF(10000*(L39/'Main Results and Overview'!$P$12)=0,"",(10000*(L39/'Main Results and Overview'!$P$12))),"")</f>
      </c>
      <c r="L39" s="151"/>
      <c r="M39" s="78">
        <f>_xlfn.IFERROR(IF(10000*(N39/'Main Results and Overview'!$P$12)=0,"",(10000*(N39/'Main Results and Overview'!$P$12))),"")</f>
      </c>
      <c r="N39" s="151"/>
      <c r="O39" s="78">
        <f>_xlfn.IFERROR(IF(10000*(P39/'Main Results and Overview'!$P$12)=0,"",(10000*(P39/'Main Results and Overview'!$P$12))),"")</f>
      </c>
      <c r="P39" s="151"/>
      <c r="Q39" s="78">
        <f>_xlfn.IFERROR(IF(10000*(R39/'Main Results and Overview'!$P$12)=0,"",(10000*(R39/'Main Results and Overview'!$P$12))),"")</f>
      </c>
      <c r="R39" s="78">
        <f>-1*(IF(L39="","0",L39)+IF(N39="","0",N39)+IF(P39="","0",P39))</f>
        <v>0</v>
      </c>
      <c r="S39" s="65"/>
      <c r="T39" s="65"/>
      <c r="U39" s="4"/>
    </row>
    <row r="40" spans="2:21" s="20" customFormat="1" ht="15" customHeight="1">
      <c r="B40" s="8"/>
      <c r="C40" s="7"/>
      <c r="D40" s="8"/>
      <c r="E40" s="4"/>
      <c r="F40" s="4"/>
      <c r="G40" s="4"/>
      <c r="H40" s="4"/>
      <c r="I40" s="62"/>
      <c r="J40" s="54"/>
      <c r="K40" s="78">
        <f>_xlfn.IFERROR(IF(10000*(L40/'Main Results and Overview'!$P$12)=0,"",(10000*(L40/'Main Results and Overview'!$P$12))),"")</f>
      </c>
      <c r="L40" s="151"/>
      <c r="M40" s="78">
        <f>_xlfn.IFERROR(IF(10000*(N40/'Main Results and Overview'!$P$12)=0,"",(10000*(N40/'Main Results and Overview'!$P$12))),"")</f>
      </c>
      <c r="N40" s="151"/>
      <c r="O40" s="78">
        <f>_xlfn.IFERROR(IF(10000*(P40/'Main Results and Overview'!$P$12)=0,"",(10000*(P40/'Main Results and Overview'!$P$12))),"")</f>
      </c>
      <c r="P40" s="151"/>
      <c r="Q40" s="78">
        <f>_xlfn.IFERROR(IF(10000*(R40/'Main Results and Overview'!$P$12)=0,"",(10000*(R40/'Main Results and Overview'!$P$12))),"")</f>
      </c>
      <c r="R40" s="78">
        <f aca="true" t="shared" si="0" ref="R40:R46">IF(C40="","",-1*(IF(L40="","0",L40)+IF(N40="","0",N40)+IF(P40="","0",P40)))</f>
      </c>
      <c r="S40" s="65"/>
      <c r="T40" s="65"/>
      <c r="U40" s="4"/>
    </row>
    <row r="41" spans="2:21" s="20" customFormat="1" ht="15" customHeight="1">
      <c r="B41" s="8"/>
      <c r="C41" s="7"/>
      <c r="D41" s="8"/>
      <c r="E41" s="4"/>
      <c r="F41" s="4"/>
      <c r="G41" s="4"/>
      <c r="H41" s="4"/>
      <c r="I41" s="62"/>
      <c r="J41" s="54"/>
      <c r="K41" s="78">
        <f>_xlfn.IFERROR(IF(10000*(L41/'Main Results and Overview'!$P$12)=0,"",(10000*(L41/'Main Results and Overview'!$P$12))),"")</f>
      </c>
      <c r="L41" s="151"/>
      <c r="M41" s="78">
        <f>_xlfn.IFERROR(IF(10000*(N41/'Main Results and Overview'!$P$12)=0,"",(10000*(N41/'Main Results and Overview'!$P$12))),"")</f>
      </c>
      <c r="N41" s="151"/>
      <c r="O41" s="78">
        <f>_xlfn.IFERROR(IF(10000*(P41/'Main Results and Overview'!$P$12)=0,"",(10000*(P41/'Main Results and Overview'!$P$12))),"")</f>
      </c>
      <c r="P41" s="151"/>
      <c r="Q41" s="78">
        <f>_xlfn.IFERROR(IF(10000*(R41/'Main Results and Overview'!$P$12)=0,"",(10000*(R41/'Main Results and Overview'!$P$12))),"")</f>
      </c>
      <c r="R41" s="78">
        <f t="shared" si="0"/>
      </c>
      <c r="S41" s="65"/>
      <c r="T41" s="65"/>
      <c r="U41" s="4"/>
    </row>
    <row r="42" spans="2:21" s="20" customFormat="1" ht="15" customHeight="1">
      <c r="B42" s="8"/>
      <c r="C42" s="7"/>
      <c r="D42" s="8"/>
      <c r="E42" s="4"/>
      <c r="F42" s="4"/>
      <c r="G42" s="4"/>
      <c r="H42" s="4"/>
      <c r="I42" s="62"/>
      <c r="J42" s="54"/>
      <c r="K42" s="78">
        <f>_xlfn.IFERROR(IF(10000*(L42/'Main Results and Overview'!$P$12)=0,"",(10000*(L42/'Main Results and Overview'!$P$12))),"")</f>
      </c>
      <c r="L42" s="151"/>
      <c r="M42" s="78">
        <f>_xlfn.IFERROR(IF(10000*(N42/'Main Results and Overview'!$P$12)=0,"",(10000*(N42/'Main Results and Overview'!$P$12))),"")</f>
      </c>
      <c r="N42" s="151"/>
      <c r="O42" s="78">
        <f>_xlfn.IFERROR(IF(10000*(P42/'Main Results and Overview'!$P$12)=0,"",(10000*(P42/'Main Results and Overview'!$P$12))),"")</f>
      </c>
      <c r="P42" s="151"/>
      <c r="Q42" s="78">
        <f>_xlfn.IFERROR(IF(10000*(R42/'Main Results and Overview'!$P$12)=0,"",(10000*(R42/'Main Results and Overview'!$P$12))),"")</f>
      </c>
      <c r="R42" s="78">
        <f t="shared" si="0"/>
      </c>
      <c r="S42" s="65"/>
      <c r="T42" s="65"/>
      <c r="U42" s="4"/>
    </row>
    <row r="43" spans="2:21" s="20" customFormat="1" ht="15" customHeight="1">
      <c r="B43" s="8"/>
      <c r="C43" s="7"/>
      <c r="D43" s="8"/>
      <c r="E43" s="4"/>
      <c r="F43" s="4"/>
      <c r="G43" s="4"/>
      <c r="H43" s="4"/>
      <c r="I43" s="62"/>
      <c r="J43" s="54"/>
      <c r="K43" s="78">
        <f>_xlfn.IFERROR(IF(10000*(L43/'Main Results and Overview'!$P$12)=0,"",(10000*(L43/'Main Results and Overview'!$P$12))),"")</f>
      </c>
      <c r="L43" s="151"/>
      <c r="M43" s="78">
        <f>_xlfn.IFERROR(IF(10000*(N43/'Main Results and Overview'!$P$12)=0,"",(10000*(N43/'Main Results and Overview'!$P$12))),"")</f>
      </c>
      <c r="N43" s="151"/>
      <c r="O43" s="78">
        <f>_xlfn.IFERROR(IF(10000*(P43/'Main Results and Overview'!$P$12)=0,"",(10000*(P43/'Main Results and Overview'!$P$12))),"")</f>
      </c>
      <c r="P43" s="151"/>
      <c r="Q43" s="78">
        <f>_xlfn.IFERROR(IF(10000*(R43/'Main Results and Overview'!$P$12)=0,"",(10000*(R43/'Main Results and Overview'!$P$12))),"")</f>
      </c>
      <c r="R43" s="78">
        <f t="shared" si="0"/>
      </c>
      <c r="S43" s="65"/>
      <c r="T43" s="65"/>
      <c r="U43" s="4"/>
    </row>
    <row r="44" spans="2:21" s="20" customFormat="1" ht="15" customHeight="1">
      <c r="B44" s="8"/>
      <c r="C44" s="7"/>
      <c r="D44" s="8"/>
      <c r="E44" s="4"/>
      <c r="F44" s="4"/>
      <c r="G44" s="4"/>
      <c r="H44" s="4"/>
      <c r="I44" s="62"/>
      <c r="J44" s="54"/>
      <c r="K44" s="78">
        <f>_xlfn.IFERROR(IF(10000*(L44/'Main Results and Overview'!$P$12)=0,"",(10000*(L44/'Main Results and Overview'!$P$12))),"")</f>
      </c>
      <c r="L44" s="151"/>
      <c r="M44" s="78">
        <f>_xlfn.IFERROR(IF(10000*(N44/'Main Results and Overview'!$P$12)=0,"",(10000*(N44/'Main Results and Overview'!$P$12))),"")</f>
      </c>
      <c r="N44" s="151"/>
      <c r="O44" s="78">
        <f>_xlfn.IFERROR(IF(10000*(P44/'Main Results and Overview'!$P$12)=0,"",(10000*(P44/'Main Results and Overview'!$P$12))),"")</f>
      </c>
      <c r="P44" s="151"/>
      <c r="Q44" s="78">
        <f>_xlfn.IFERROR(IF(10000*(R44/'Main Results and Overview'!$P$12)=0,"",(10000*(R44/'Main Results and Overview'!$P$12))),"")</f>
      </c>
      <c r="R44" s="78">
        <f t="shared" si="0"/>
      </c>
      <c r="S44" s="65"/>
      <c r="T44" s="65"/>
      <c r="U44" s="4"/>
    </row>
    <row r="45" spans="2:21" s="20" customFormat="1" ht="15" customHeight="1">
      <c r="B45" s="8"/>
      <c r="C45" s="7"/>
      <c r="D45" s="8"/>
      <c r="E45" s="4"/>
      <c r="F45" s="4"/>
      <c r="G45" s="4"/>
      <c r="H45" s="4"/>
      <c r="I45" s="62"/>
      <c r="J45" s="54"/>
      <c r="K45" s="78">
        <f>_xlfn.IFERROR(IF(10000*(L45/'Main Results and Overview'!$P$12)=0,"",(10000*(L45/'Main Results and Overview'!$P$12))),"")</f>
      </c>
      <c r="L45" s="151"/>
      <c r="M45" s="78">
        <f>_xlfn.IFERROR(IF(10000*(N45/'Main Results and Overview'!$P$12)=0,"",(10000*(N45/'Main Results and Overview'!$P$12))),"")</f>
      </c>
      <c r="N45" s="151"/>
      <c r="O45" s="78">
        <f>_xlfn.IFERROR(IF(10000*(P45/'Main Results and Overview'!$P$12)=0,"",(10000*(P45/'Main Results and Overview'!$P$12))),"")</f>
      </c>
      <c r="P45" s="151"/>
      <c r="Q45" s="78">
        <f>_xlfn.IFERROR(IF(10000*(R45/'Main Results and Overview'!$P$12)=0,"",(10000*(R45/'Main Results and Overview'!$P$12))),"")</f>
      </c>
      <c r="R45" s="78">
        <f t="shared" si="0"/>
      </c>
      <c r="S45" s="65"/>
      <c r="T45" s="65"/>
      <c r="U45" s="4"/>
    </row>
    <row r="46" spans="2:21" s="20" customFormat="1" ht="16.5" customHeight="1">
      <c r="B46" s="4"/>
      <c r="C46" s="7"/>
      <c r="D46" s="8"/>
      <c r="E46" s="4"/>
      <c r="F46" s="4"/>
      <c r="G46" s="4"/>
      <c r="H46" s="4"/>
      <c r="I46" s="62"/>
      <c r="J46" s="54"/>
      <c r="K46" s="78">
        <f>_xlfn.IFERROR(IF(10000*(L46/'Main Results and Overview'!$P$12)=0,"",(10000*(L46/'Main Results and Overview'!$P$12))),"")</f>
      </c>
      <c r="L46" s="151"/>
      <c r="M46" s="78">
        <f>_xlfn.IFERROR(IF(10000*(N46/'Main Results and Overview'!$P$12)=0,"",(10000*(N46/'Main Results and Overview'!$P$12))),"")</f>
      </c>
      <c r="N46" s="151"/>
      <c r="O46" s="78">
        <f>_xlfn.IFERROR(IF(10000*(P46/'Main Results and Overview'!$P$12)=0,"",(10000*(P46/'Main Results and Overview'!$P$12))),"")</f>
      </c>
      <c r="P46" s="151"/>
      <c r="Q46" s="78">
        <f>_xlfn.IFERROR(IF(10000*(R46/'Main Results and Overview'!$P$12)=0,"",(10000*(R46/'Main Results and Overview'!$P$12))),"")</f>
      </c>
      <c r="R46" s="78">
        <f t="shared" si="0"/>
      </c>
      <c r="S46" s="65"/>
      <c r="T46" s="65"/>
      <c r="U46" s="4"/>
    </row>
    <row r="47" spans="2:21" s="20" customFormat="1" ht="14.25">
      <c r="B47" s="4"/>
      <c r="C47" s="7"/>
      <c r="D47" s="8"/>
      <c r="E47" s="4"/>
      <c r="F47" s="4"/>
      <c r="G47" s="4"/>
      <c r="H47" s="4"/>
      <c r="I47" s="11"/>
      <c r="J47" s="11"/>
      <c r="K47" s="11"/>
      <c r="L47" s="11"/>
      <c r="M47" s="11"/>
      <c r="N47" s="11"/>
      <c r="O47" s="11"/>
      <c r="P47" s="11"/>
      <c r="Q47" s="11"/>
      <c r="R47" s="11"/>
      <c r="S47" s="11"/>
      <c r="T47" s="11"/>
      <c r="U47" s="4"/>
    </row>
    <row r="48" spans="2:21" s="20" customFormat="1" ht="14.25">
      <c r="B48" s="4"/>
      <c r="C48" s="4"/>
      <c r="D48" s="4"/>
      <c r="E48" s="4"/>
      <c r="F48" s="4"/>
      <c r="G48" s="4"/>
      <c r="H48" s="4"/>
      <c r="I48" s="11"/>
      <c r="J48" s="11"/>
      <c r="K48" s="11"/>
      <c r="L48" s="11"/>
      <c r="M48" s="11"/>
      <c r="N48" s="11"/>
      <c r="O48" s="11"/>
      <c r="P48" s="11"/>
      <c r="Q48" s="11"/>
      <c r="R48" s="11"/>
      <c r="S48" s="11"/>
      <c r="T48" s="11"/>
      <c r="U48" s="11"/>
    </row>
    <row r="49" spans="2:21" s="20" customFormat="1" ht="14.25">
      <c r="B49" s="4"/>
      <c r="C49" s="4"/>
      <c r="D49" s="4"/>
      <c r="E49" s="4"/>
      <c r="F49" s="4"/>
      <c r="G49" s="4"/>
      <c r="H49" s="4"/>
      <c r="I49" s="121" t="s">
        <v>199</v>
      </c>
      <c r="J49" s="121" t="s">
        <v>75</v>
      </c>
      <c r="K49" s="299" t="s">
        <v>170</v>
      </c>
      <c r="L49" s="300"/>
      <c r="M49" s="300"/>
      <c r="N49" s="301"/>
      <c r="O49" s="11"/>
      <c r="P49" s="28"/>
      <c r="Q49" s="28"/>
      <c r="R49" s="28"/>
      <c r="S49" s="28"/>
      <c r="T49" s="28"/>
      <c r="U49" s="28"/>
    </row>
    <row r="50" spans="2:21" s="21" customFormat="1" ht="54.75" customHeight="1">
      <c r="B50" s="17"/>
      <c r="C50" s="17"/>
      <c r="D50" s="17"/>
      <c r="E50" s="17"/>
      <c r="F50" s="17"/>
      <c r="G50" s="17"/>
      <c r="H50" s="17"/>
      <c r="I50" s="121" t="s">
        <v>168</v>
      </c>
      <c r="J50" s="121" t="s">
        <v>53</v>
      </c>
      <c r="K50" s="299" t="s">
        <v>93</v>
      </c>
      <c r="L50" s="300"/>
      <c r="M50" s="300"/>
      <c r="N50" s="301"/>
      <c r="O50" s="4"/>
      <c r="P50" s="31"/>
      <c r="Q50" s="31"/>
      <c r="R50" s="31"/>
      <c r="S50" s="31"/>
      <c r="T50" s="31"/>
      <c r="U50" s="31"/>
    </row>
    <row r="51" spans="2:21" s="21" customFormat="1" ht="26.25" thickBot="1">
      <c r="B51" s="17"/>
      <c r="C51" s="17"/>
      <c r="D51" s="17"/>
      <c r="E51" s="17"/>
      <c r="F51" s="52"/>
      <c r="G51" s="30"/>
      <c r="H51" s="167" t="s">
        <v>13</v>
      </c>
      <c r="I51" s="55" t="s">
        <v>73</v>
      </c>
      <c r="J51" s="56" t="s">
        <v>208</v>
      </c>
      <c r="K51" s="257" t="s">
        <v>207</v>
      </c>
      <c r="L51" s="258"/>
      <c r="M51" s="257" t="s">
        <v>73</v>
      </c>
      <c r="N51" s="258"/>
      <c r="O51" s="4"/>
      <c r="P51" s="31"/>
      <c r="Q51" s="31"/>
      <c r="R51" s="31"/>
      <c r="S51" s="31"/>
      <c r="T51" s="31"/>
      <c r="U51" s="31"/>
    </row>
    <row r="52" spans="2:21" s="21" customFormat="1" ht="17.25" customHeight="1" thickBot="1">
      <c r="B52" s="8" t="s">
        <v>144</v>
      </c>
      <c r="C52" s="39" t="s">
        <v>30</v>
      </c>
      <c r="D52" s="4"/>
      <c r="E52" s="4"/>
      <c r="F52" s="4"/>
      <c r="G52" s="3"/>
      <c r="H52" s="3"/>
      <c r="I52" s="74"/>
      <c r="J52" s="74"/>
      <c r="K52" s="270">
        <f>_xlfn.IFERROR(10000*M52/'Main Results and Overview'!$P$12,"")</f>
        <v>-6.858884901648058</v>
      </c>
      <c r="L52" s="271"/>
      <c r="M52" s="302">
        <v>-82.57</v>
      </c>
      <c r="N52" s="303"/>
      <c r="O52" s="4"/>
      <c r="P52" s="31"/>
      <c r="Q52" s="31"/>
      <c r="R52" s="31"/>
      <c r="S52" s="31"/>
      <c r="T52" s="31"/>
      <c r="U52" s="31"/>
    </row>
    <row r="53" spans="2:21" s="20" customFormat="1" ht="17.25" customHeight="1" thickBot="1">
      <c r="B53" s="8" t="s">
        <v>145</v>
      </c>
      <c r="C53" s="5" t="s">
        <v>54</v>
      </c>
      <c r="D53" s="8"/>
      <c r="E53" s="4"/>
      <c r="F53" s="4"/>
      <c r="G53" s="297"/>
      <c r="H53" s="298"/>
      <c r="I53" s="61">
        <f>IF(I55="","0",I55)+IF(I5="","0",I56)+IF(I57="","0",I57)+IF(I58="","0",I58)+IF(I59="","0",I59)</f>
        <v>806788</v>
      </c>
      <c r="J53" s="74"/>
      <c r="K53" s="270"/>
      <c r="L53" s="271"/>
      <c r="M53" s="270"/>
      <c r="N53" s="271"/>
      <c r="O53" s="4"/>
      <c r="P53" s="28"/>
      <c r="Q53" s="28"/>
      <c r="R53" s="28"/>
      <c r="S53" s="28"/>
      <c r="T53" s="28"/>
      <c r="U53" s="28"/>
    </row>
    <row r="54" spans="2:21" s="20" customFormat="1" ht="15" customHeight="1">
      <c r="B54" s="8" t="s">
        <v>146</v>
      </c>
      <c r="C54" s="39" t="s">
        <v>55</v>
      </c>
      <c r="D54" s="4"/>
      <c r="E54" s="4"/>
      <c r="F54" s="4"/>
      <c r="G54" s="32"/>
      <c r="H54" s="4"/>
      <c r="I54" s="61">
        <f>SUM(I55:I59)</f>
        <v>806788</v>
      </c>
      <c r="J54" s="138"/>
      <c r="K54" s="270"/>
      <c r="L54" s="271"/>
      <c r="M54" s="270"/>
      <c r="N54" s="271"/>
      <c r="O54" s="4"/>
      <c r="P54" s="28"/>
      <c r="Q54" s="28"/>
      <c r="R54" s="28"/>
      <c r="S54" s="28"/>
      <c r="T54" s="28"/>
      <c r="U54" s="28"/>
    </row>
    <row r="55" spans="2:21" s="20" customFormat="1" ht="15" customHeight="1">
      <c r="B55" s="8" t="s">
        <v>147</v>
      </c>
      <c r="C55" s="27" t="s">
        <v>31</v>
      </c>
      <c r="D55" s="27"/>
      <c r="E55" s="19"/>
      <c r="F55" s="19"/>
      <c r="G55" s="19"/>
      <c r="H55" s="19"/>
      <c r="I55" s="135">
        <v>62069</v>
      </c>
      <c r="J55" s="138"/>
      <c r="K55" s="290"/>
      <c r="L55" s="291"/>
      <c r="M55" s="290"/>
      <c r="N55" s="291"/>
      <c r="O55" s="4"/>
      <c r="P55" s="28"/>
      <c r="Q55" s="28"/>
      <c r="R55" s="28"/>
      <c r="S55" s="28"/>
      <c r="T55" s="28"/>
      <c r="U55" s="28"/>
    </row>
    <row r="56" spans="2:21" s="20" customFormat="1" ht="15" customHeight="1">
      <c r="B56" s="8" t="s">
        <v>148</v>
      </c>
      <c r="C56" s="27" t="s">
        <v>11</v>
      </c>
      <c r="D56" s="27"/>
      <c r="E56" s="19"/>
      <c r="F56" s="19"/>
      <c r="G56" s="19"/>
      <c r="H56" s="19"/>
      <c r="I56" s="135">
        <v>0</v>
      </c>
      <c r="J56" s="138"/>
      <c r="K56" s="290"/>
      <c r="L56" s="291"/>
      <c r="M56" s="290"/>
      <c r="N56" s="291"/>
      <c r="O56" s="4"/>
      <c r="P56" s="28"/>
      <c r="Q56" s="28"/>
      <c r="R56" s="28"/>
      <c r="S56" s="28"/>
      <c r="T56" s="28"/>
      <c r="U56" s="28"/>
    </row>
    <row r="57" spans="2:21" s="20" customFormat="1" ht="15" customHeight="1">
      <c r="B57" s="8" t="s">
        <v>149</v>
      </c>
      <c r="C57" s="27" t="s">
        <v>108</v>
      </c>
      <c r="D57" s="27"/>
      <c r="E57" s="19"/>
      <c r="F57" s="19"/>
      <c r="G57" s="19"/>
      <c r="H57" s="19"/>
      <c r="I57" s="135">
        <v>743199</v>
      </c>
      <c r="J57" s="138"/>
      <c r="K57" s="290"/>
      <c r="L57" s="291"/>
      <c r="M57" s="290"/>
      <c r="N57" s="291"/>
      <c r="O57" s="4"/>
      <c r="P57" s="28"/>
      <c r="Q57" s="28"/>
      <c r="R57" s="28"/>
      <c r="S57" s="28"/>
      <c r="T57" s="28"/>
      <c r="U57" s="28"/>
    </row>
    <row r="58" spans="2:21" s="20" customFormat="1" ht="15" customHeight="1">
      <c r="B58" s="8" t="s">
        <v>150</v>
      </c>
      <c r="C58" s="27" t="s">
        <v>85</v>
      </c>
      <c r="D58" s="27"/>
      <c r="E58" s="19"/>
      <c r="F58" s="19"/>
      <c r="G58" s="19"/>
      <c r="H58" s="19"/>
      <c r="I58" s="135">
        <v>1337</v>
      </c>
      <c r="J58" s="138"/>
      <c r="K58" s="290"/>
      <c r="L58" s="291"/>
      <c r="M58" s="290"/>
      <c r="N58" s="291"/>
      <c r="O58" s="4"/>
      <c r="P58" s="28"/>
      <c r="Q58" s="28"/>
      <c r="R58" s="28"/>
      <c r="S58" s="28"/>
      <c r="T58" s="28"/>
      <c r="U58" s="28"/>
    </row>
    <row r="59" spans="2:21" s="20" customFormat="1" ht="15" customHeight="1" thickBot="1">
      <c r="B59" s="8" t="s">
        <v>151</v>
      </c>
      <c r="C59" s="27" t="s">
        <v>160</v>
      </c>
      <c r="D59" s="27"/>
      <c r="E59" s="139"/>
      <c r="F59" s="19"/>
      <c r="G59" s="19"/>
      <c r="H59" s="19"/>
      <c r="I59" s="61">
        <v>183</v>
      </c>
      <c r="J59" s="138"/>
      <c r="K59" s="290"/>
      <c r="L59" s="291"/>
      <c r="M59" s="290"/>
      <c r="N59" s="291"/>
      <c r="O59" s="4"/>
      <c r="P59" s="28"/>
      <c r="Q59" s="28"/>
      <c r="R59" s="28"/>
      <c r="S59" s="28"/>
      <c r="T59" s="28"/>
      <c r="U59" s="28"/>
    </row>
    <row r="60" spans="2:21" s="20" customFormat="1" ht="15" thickBot="1">
      <c r="B60" s="8" t="s">
        <v>152</v>
      </c>
      <c r="C60" s="4" t="s">
        <v>161</v>
      </c>
      <c r="D60" s="4"/>
      <c r="E60" s="4"/>
      <c r="F60" s="4"/>
      <c r="G60" s="4"/>
      <c r="H60" s="4"/>
      <c r="I60" s="74"/>
      <c r="J60" s="74"/>
      <c r="K60" s="270"/>
      <c r="L60" s="271"/>
      <c r="M60" s="270"/>
      <c r="N60" s="271"/>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296" t="s">
        <v>227</v>
      </c>
      <c r="L63" s="296"/>
      <c r="M63" s="296" t="s">
        <v>73</v>
      </c>
      <c r="N63" s="296"/>
      <c r="O63" s="306"/>
      <c r="P63" s="306"/>
      <c r="Q63" s="4"/>
      <c r="R63" s="4"/>
      <c r="S63" s="4"/>
      <c r="T63" s="4"/>
      <c r="U63" s="4"/>
    </row>
    <row r="64" spans="2:21" s="20" customFormat="1" ht="14.25">
      <c r="B64" s="8" t="s">
        <v>153</v>
      </c>
      <c r="C64" s="4" t="s">
        <v>204</v>
      </c>
      <c r="D64" s="4"/>
      <c r="E64" s="4"/>
      <c r="F64" s="4"/>
      <c r="G64" s="32"/>
      <c r="H64" s="4"/>
      <c r="I64" s="4"/>
      <c r="J64" s="15"/>
      <c r="K64" s="279">
        <f>K53+K52+Q25</f>
        <v>-25.266211027677798</v>
      </c>
      <c r="L64" s="279"/>
      <c r="M64" s="272">
        <f>(IF(R25="","0",R25)+IF(M52="","0",M52)+IF(M53="","0",M53))</f>
        <v>-304.16475483559645</v>
      </c>
      <c r="N64" s="272"/>
      <c r="O64" s="306"/>
      <c r="P64" s="306"/>
      <c r="Q64" s="4"/>
      <c r="R64" s="4"/>
      <c r="S64" s="4"/>
      <c r="T64" s="4"/>
      <c r="U64" s="4"/>
    </row>
    <row r="65" spans="2:21" s="20" customFormat="1" ht="14.25">
      <c r="B65" s="8" t="s">
        <v>154</v>
      </c>
      <c r="C65" s="4" t="s">
        <v>203</v>
      </c>
      <c r="D65" s="4"/>
      <c r="E65" s="4"/>
      <c r="F65" s="4"/>
      <c r="G65" s="4"/>
      <c r="H65" s="4"/>
      <c r="I65" s="4"/>
      <c r="J65" s="15"/>
      <c r="K65" s="279" t="str">
        <f>_xlfn.IFERROR(10000*M65/$O$64,"0")</f>
        <v>0</v>
      </c>
      <c r="L65" s="279"/>
      <c r="M65" s="273"/>
      <c r="N65" s="273"/>
      <c r="O65" s="306"/>
      <c r="P65" s="306"/>
      <c r="Q65" s="4"/>
      <c r="R65" s="4"/>
      <c r="S65" s="4"/>
      <c r="T65" s="4"/>
      <c r="U65" s="4"/>
    </row>
    <row r="66" spans="2:21" s="20" customFormat="1" ht="14.25">
      <c r="B66" s="8" t="s">
        <v>155</v>
      </c>
      <c r="C66" s="4" t="s">
        <v>213</v>
      </c>
      <c r="D66" s="4"/>
      <c r="E66" s="4"/>
      <c r="F66" s="4"/>
      <c r="G66" s="4"/>
      <c r="H66" s="4"/>
      <c r="I66" s="4"/>
      <c r="J66" s="15"/>
      <c r="K66" s="279">
        <f>K64*0.25*-1</f>
        <v>6.3165527569194495</v>
      </c>
      <c r="L66" s="279"/>
      <c r="M66" s="273">
        <f>M64*0.25*-1</f>
        <v>76.04118870889911</v>
      </c>
      <c r="N66" s="273"/>
      <c r="O66" s="306"/>
      <c r="P66" s="306"/>
      <c r="Q66" s="4"/>
      <c r="R66" s="4"/>
      <c r="S66" s="4"/>
      <c r="T66" s="4"/>
      <c r="U66" s="4"/>
    </row>
    <row r="67" spans="2:21" s="20" customFormat="1" ht="15" thickBot="1">
      <c r="B67" s="67"/>
      <c r="C67"/>
      <c r="D67"/>
      <c r="E67"/>
      <c r="F67"/>
      <c r="G67"/>
      <c r="H67"/>
      <c r="I67"/>
      <c r="J67"/>
      <c r="K67" s="81"/>
      <c r="L67" s="81"/>
      <c r="M67" s="178" t="s">
        <v>242</v>
      </c>
      <c r="N67"/>
      <c r="O67" s="1"/>
      <c r="P67" s="1"/>
      <c r="Q67" s="4"/>
      <c r="R67" s="4"/>
      <c r="S67" s="4"/>
      <c r="T67" s="4"/>
      <c r="U67" s="4"/>
    </row>
    <row r="68" spans="2:21" s="20" customFormat="1" ht="16.5" thickBot="1">
      <c r="B68" s="8" t="s">
        <v>156</v>
      </c>
      <c r="C68" s="4" t="s">
        <v>209</v>
      </c>
      <c r="D68" s="4"/>
      <c r="E68" s="4"/>
      <c r="F68" s="4"/>
      <c r="G68" s="4"/>
      <c r="H68" s="13"/>
      <c r="I68" s="13"/>
      <c r="J68" s="50"/>
      <c r="K68" s="279">
        <f>_xlfn.IFERROR('Main Results and Overview'!O26,"")</f>
        <v>-19</v>
      </c>
      <c r="L68" s="279"/>
      <c r="M68" s="274"/>
      <c r="N68" s="275"/>
      <c r="O68" s="307"/>
      <c r="P68" s="307"/>
      <c r="Q68" s="4"/>
      <c r="R68" s="4"/>
      <c r="S68" s="4"/>
      <c r="T68" s="4"/>
      <c r="U68" s="4"/>
    </row>
    <row r="69" spans="2:21" s="20" customFormat="1" ht="14.25">
      <c r="B69" s="4"/>
      <c r="C69" s="18"/>
      <c r="D69" s="4"/>
      <c r="E69" s="4"/>
      <c r="F69" s="4"/>
      <c r="G69" s="4"/>
      <c r="H69" s="13"/>
      <c r="I69" s="13"/>
      <c r="J69" s="3"/>
      <c r="K69" s="3"/>
      <c r="L69" s="3"/>
      <c r="M69" s="3"/>
      <c r="N69" s="3"/>
      <c r="O69" s="4"/>
      <c r="P69" s="4"/>
      <c r="Q69" s="4"/>
      <c r="R69" s="4"/>
      <c r="S69" s="4"/>
      <c r="T69" s="4"/>
      <c r="U69" s="4"/>
    </row>
    <row r="70" spans="2:21" s="20" customFormat="1" ht="14.25">
      <c r="B70" s="4"/>
      <c r="C70" s="18"/>
      <c r="D70" s="4"/>
      <c r="E70" s="4"/>
      <c r="F70" s="4"/>
      <c r="G70" s="4"/>
      <c r="H70" s="13"/>
      <c r="I70" s="13"/>
      <c r="J70" s="3"/>
      <c r="K70" s="3"/>
      <c r="L70" s="3"/>
      <c r="M70" s="3"/>
      <c r="N70" s="3"/>
      <c r="O70" s="4"/>
      <c r="P70" s="4"/>
      <c r="Q70" s="4"/>
      <c r="R70" s="4"/>
      <c r="S70" s="4"/>
      <c r="T70" s="4"/>
      <c r="U70" s="4"/>
    </row>
    <row r="71" spans="2:21" s="20" customFormat="1" ht="29.25" customHeight="1">
      <c r="B71" s="73">
        <v>2</v>
      </c>
      <c r="C71" s="185" t="s">
        <v>212</v>
      </c>
      <c r="D71" s="185"/>
      <c r="E71" s="185"/>
      <c r="F71" s="185"/>
      <c r="G71" s="185"/>
      <c r="H71" s="185"/>
      <c r="I71" s="185"/>
      <c r="J71" s="185"/>
      <c r="K71" s="185"/>
      <c r="L71" s="185"/>
      <c r="M71" s="185"/>
      <c r="N71" s="185"/>
      <c r="O71" s="185"/>
      <c r="P71" s="185"/>
      <c r="Q71" s="185"/>
      <c r="R71" s="185"/>
      <c r="S71" s="185"/>
      <c r="T71" s="185"/>
      <c r="U71" s="185"/>
    </row>
    <row r="72" spans="2:21" s="20" customFormat="1" ht="16.5">
      <c r="B72" s="73"/>
      <c r="C72" s="185"/>
      <c r="D72" s="185"/>
      <c r="E72" s="185"/>
      <c r="F72" s="185"/>
      <c r="G72" s="185"/>
      <c r="H72" s="185"/>
      <c r="I72" s="185"/>
      <c r="J72" s="185"/>
      <c r="K72" s="185"/>
      <c r="L72" s="185"/>
      <c r="M72" s="185"/>
      <c r="N72" s="185"/>
      <c r="O72" s="185"/>
      <c r="P72" s="185"/>
      <c r="Q72" s="185"/>
      <c r="R72" s="185"/>
      <c r="S72" s="185"/>
      <c r="T72" s="185"/>
      <c r="U72" s="185"/>
    </row>
    <row r="73" spans="2:21" s="20" customFormat="1" ht="18">
      <c r="B73" s="63"/>
      <c r="C73" s="63"/>
      <c r="D73" s="4"/>
      <c r="E73" s="4"/>
      <c r="F73" s="4"/>
      <c r="G73" s="4"/>
      <c r="H73" s="13"/>
      <c r="I73" s="3"/>
      <c r="J73" s="4"/>
      <c r="K73" s="4"/>
      <c r="L73" s="4"/>
      <c r="M73" s="4"/>
      <c r="N73" s="4"/>
      <c r="O73" s="4"/>
      <c r="P73" s="4"/>
      <c r="Q73" s="4"/>
      <c r="R73" s="4"/>
      <c r="S73" s="4"/>
      <c r="T73" s="4"/>
      <c r="U73" s="4"/>
    </row>
    <row r="74" spans="2:21" s="20" customFormat="1" ht="15">
      <c r="B74" s="5" t="s">
        <v>110</v>
      </c>
      <c r="C74" s="4"/>
      <c r="D74" s="4"/>
      <c r="E74" s="4"/>
      <c r="F74" s="4"/>
      <c r="G74" s="4"/>
      <c r="H74" s="4"/>
      <c r="I74" s="4"/>
      <c r="J74" s="4"/>
      <c r="K74" s="4"/>
      <c r="L74" s="4"/>
      <c r="M74" s="4"/>
      <c r="N74" s="4"/>
      <c r="O74" s="4"/>
      <c r="P74" s="4"/>
      <c r="Q74" s="4"/>
      <c r="R74" s="4"/>
      <c r="S74" s="4"/>
      <c r="T74" s="4"/>
      <c r="U74" s="4"/>
    </row>
    <row r="75" spans="2:21" s="20" customFormat="1" ht="15">
      <c r="B75" s="5"/>
      <c r="C75" s="4"/>
      <c r="D75" s="4"/>
      <c r="E75" s="4"/>
      <c r="F75" s="4"/>
      <c r="G75" s="4"/>
      <c r="H75" s="4"/>
      <c r="I75" s="4"/>
      <c r="J75" s="4"/>
      <c r="K75" s="4"/>
      <c r="L75" s="4"/>
      <c r="M75" s="4"/>
      <c r="N75" s="4"/>
      <c r="O75" s="4"/>
      <c r="P75" s="4"/>
      <c r="Q75" s="4"/>
      <c r="R75" s="4"/>
      <c r="S75" s="4"/>
      <c r="T75" s="4"/>
      <c r="U75" s="4"/>
    </row>
    <row r="76" spans="2:21" s="20" customFormat="1" ht="14.25">
      <c r="B76" s="260"/>
      <c r="C76" s="260"/>
      <c r="D76" s="260"/>
      <c r="E76" s="260"/>
      <c r="F76" s="260"/>
      <c r="G76" s="260"/>
      <c r="H76" s="260"/>
      <c r="I76" s="260"/>
      <c r="J76" s="260"/>
      <c r="K76" s="260"/>
      <c r="L76" s="260"/>
      <c r="M76" s="260"/>
      <c r="N76" s="260"/>
      <c r="O76" s="260"/>
      <c r="P76" s="260"/>
      <c r="Q76" s="260"/>
      <c r="R76" s="260"/>
      <c r="S76" s="260"/>
      <c r="T76" s="260"/>
      <c r="U76" s="260"/>
    </row>
    <row r="77" spans="2:21" s="20" customFormat="1" ht="14.25">
      <c r="B77" s="122" t="s">
        <v>229</v>
      </c>
      <c r="C77" s="4"/>
      <c r="D77" s="4"/>
      <c r="E77" s="4"/>
      <c r="F77" s="4"/>
      <c r="G77" s="4"/>
      <c r="H77" s="4"/>
      <c r="I77" s="4"/>
      <c r="J77" s="4"/>
      <c r="K77" s="4"/>
      <c r="L77" s="4"/>
      <c r="M77" s="4"/>
      <c r="N77" s="4"/>
      <c r="O77" s="4"/>
      <c r="P77" s="4"/>
      <c r="Q77" s="4"/>
      <c r="R77" s="4"/>
      <c r="S77" s="4"/>
      <c r="T77" s="4"/>
      <c r="U77" s="4"/>
    </row>
    <row r="78" spans="2:21" s="20" customFormat="1" ht="14.25">
      <c r="B78" s="4"/>
      <c r="C78" s="4"/>
      <c r="D78" s="4"/>
      <c r="E78" s="4"/>
      <c r="F78" s="4"/>
      <c r="G78" s="4"/>
      <c r="H78" s="4"/>
      <c r="I78" s="4"/>
      <c r="J78" s="4"/>
      <c r="K78" s="251" t="s">
        <v>118</v>
      </c>
      <c r="L78" s="252"/>
      <c r="M78" s="251" t="s">
        <v>119</v>
      </c>
      <c r="N78" s="252"/>
      <c r="O78" s="251" t="s">
        <v>120</v>
      </c>
      <c r="P78" s="252"/>
      <c r="Q78" s="251" t="s">
        <v>121</v>
      </c>
      <c r="R78" s="252"/>
      <c r="S78"/>
      <c r="T78"/>
      <c r="U78" s="4"/>
    </row>
    <row r="79" spans="2:21" s="20" customFormat="1" ht="14.25">
      <c r="B79" s="4"/>
      <c r="C79" s="4"/>
      <c r="D79" s="4"/>
      <c r="E79" s="4"/>
      <c r="F79" s="4"/>
      <c r="G79" s="4"/>
      <c r="H79" s="4"/>
      <c r="I79" s="4"/>
      <c r="J79" s="4"/>
      <c r="K79" s="253"/>
      <c r="L79" s="254"/>
      <c r="M79" s="253"/>
      <c r="N79" s="254"/>
      <c r="O79" s="253"/>
      <c r="P79" s="254"/>
      <c r="Q79" s="253"/>
      <c r="R79" s="254"/>
      <c r="S79"/>
      <c r="T79"/>
      <c r="U79" s="4"/>
    </row>
    <row r="80" spans="2:21" s="20" customFormat="1" ht="15" customHeight="1">
      <c r="B80" s="4"/>
      <c r="C80" s="4"/>
      <c r="D80" s="4"/>
      <c r="E80" s="4"/>
      <c r="F80" s="4"/>
      <c r="G80" s="4"/>
      <c r="H80" s="4"/>
      <c r="I80" s="4"/>
      <c r="J80" s="4"/>
      <c r="K80" s="256" t="s">
        <v>125</v>
      </c>
      <c r="L80" s="256"/>
      <c r="M80" s="256" t="s">
        <v>104</v>
      </c>
      <c r="N80" s="256"/>
      <c r="O80" s="256" t="s">
        <v>105</v>
      </c>
      <c r="P80" s="256"/>
      <c r="Q80" s="256" t="s">
        <v>102</v>
      </c>
      <c r="R80" s="256"/>
      <c r="S80"/>
      <c r="T80"/>
      <c r="U80" s="4"/>
    </row>
    <row r="81" spans="2:21" s="20" customFormat="1" ht="14.25">
      <c r="B81" s="4"/>
      <c r="C81" s="4"/>
      <c r="D81" s="4"/>
      <c r="E81" s="4"/>
      <c r="F81" s="4"/>
      <c r="G81" s="4"/>
      <c r="H81" s="4"/>
      <c r="I81" s="4"/>
      <c r="J81" s="4"/>
      <c r="K81" s="256"/>
      <c r="L81" s="256"/>
      <c r="M81" s="256"/>
      <c r="N81" s="256"/>
      <c r="O81" s="256"/>
      <c r="P81" s="256"/>
      <c r="Q81" s="256"/>
      <c r="R81" s="256"/>
      <c r="S81"/>
      <c r="T81"/>
      <c r="U81" s="4"/>
    </row>
    <row r="82" spans="2:21" s="20" customFormat="1" ht="15">
      <c r="B82" s="4"/>
      <c r="C82" s="5"/>
      <c r="D82" s="5" t="s">
        <v>60</v>
      </c>
      <c r="E82" s="4"/>
      <c r="F82" s="4"/>
      <c r="G82" s="4"/>
      <c r="H82" s="4"/>
      <c r="I82" s="4"/>
      <c r="J82" s="4"/>
      <c r="K82" s="256"/>
      <c r="L82" s="256"/>
      <c r="M82" s="256"/>
      <c r="N82" s="256"/>
      <c r="O82" s="256"/>
      <c r="P82" s="256"/>
      <c r="Q82" s="256"/>
      <c r="R82" s="256"/>
      <c r="S82"/>
      <c r="T82"/>
      <c r="U82" s="4"/>
    </row>
    <row r="83" spans="2:21" s="20" customFormat="1" ht="14.25">
      <c r="B83" s="4"/>
      <c r="C83" s="4"/>
      <c r="D83" s="4" t="s">
        <v>101</v>
      </c>
      <c r="E83" s="4"/>
      <c r="F83" s="4"/>
      <c r="G83" s="4"/>
      <c r="H83" s="4"/>
      <c r="I83" s="4"/>
      <c r="J83" s="4"/>
      <c r="K83" s="256"/>
      <c r="L83" s="256"/>
      <c r="M83" s="256"/>
      <c r="N83" s="256"/>
      <c r="O83" s="256"/>
      <c r="P83" s="256"/>
      <c r="Q83" s="256"/>
      <c r="R83" s="256"/>
      <c r="S83"/>
      <c r="T83"/>
      <c r="U83" s="4"/>
    </row>
    <row r="84" spans="2:21" s="20" customFormat="1" ht="15">
      <c r="B84" s="4"/>
      <c r="C84" s="4"/>
      <c r="D84" s="5" t="s">
        <v>16</v>
      </c>
      <c r="E84" s="4"/>
      <c r="F84" s="4"/>
      <c r="G84" s="4"/>
      <c r="H84" s="4"/>
      <c r="I84" s="4"/>
      <c r="J84" s="4"/>
      <c r="K84" s="256"/>
      <c r="L84" s="256"/>
      <c r="M84" s="256"/>
      <c r="N84" s="256"/>
      <c r="O84" s="256"/>
      <c r="P84" s="256"/>
      <c r="Q84" s="256"/>
      <c r="R84" s="256"/>
      <c r="S84"/>
      <c r="T84"/>
      <c r="U84" s="4"/>
    </row>
    <row r="85" spans="2:21" s="20" customFormat="1" ht="14.25">
      <c r="B85" s="4"/>
      <c r="C85" s="4"/>
      <c r="D85" s="4"/>
      <c r="E85" s="4"/>
      <c r="F85" s="4"/>
      <c r="G85" s="4"/>
      <c r="H85" s="4"/>
      <c r="I85" s="4"/>
      <c r="J85" s="4"/>
      <c r="K85" s="256"/>
      <c r="L85" s="256"/>
      <c r="M85" s="256"/>
      <c r="N85" s="256"/>
      <c r="O85" s="256"/>
      <c r="P85" s="256"/>
      <c r="Q85" s="256"/>
      <c r="R85" s="256"/>
      <c r="S85"/>
      <c r="T85"/>
      <c r="U85" s="4"/>
    </row>
    <row r="86" spans="2:21" s="20" customFormat="1" ht="14.25">
      <c r="B86" s="4"/>
      <c r="C86" s="4"/>
      <c r="D86" s="4"/>
      <c r="E86" s="4"/>
      <c r="F86" s="4"/>
      <c r="G86" s="4"/>
      <c r="H86" s="4"/>
      <c r="I86" s="4"/>
      <c r="J86" s="4"/>
      <c r="K86" s="256"/>
      <c r="L86" s="256"/>
      <c r="M86" s="256"/>
      <c r="N86" s="256"/>
      <c r="O86" s="256"/>
      <c r="P86" s="256"/>
      <c r="Q86" s="256"/>
      <c r="R86" s="256"/>
      <c r="S86"/>
      <c r="T86"/>
      <c r="U86" s="4"/>
    </row>
    <row r="87" spans="2:21" s="20" customFormat="1" ht="14.25">
      <c r="B87" s="4"/>
      <c r="C87" s="4"/>
      <c r="D87" s="4"/>
      <c r="E87" s="4"/>
      <c r="F87" s="4"/>
      <c r="G87" s="4"/>
      <c r="H87" s="4"/>
      <c r="I87" s="4"/>
      <c r="J87" s="4"/>
      <c r="K87" s="256"/>
      <c r="L87" s="256"/>
      <c r="M87" s="256"/>
      <c r="N87" s="256"/>
      <c r="O87" s="256"/>
      <c r="P87" s="256"/>
      <c r="Q87" s="256"/>
      <c r="R87" s="256"/>
      <c r="S87"/>
      <c r="T87"/>
      <c r="U87" s="4"/>
    </row>
    <row r="88" spans="2:21" s="20" customFormat="1" ht="28.5">
      <c r="B88" s="4"/>
      <c r="C88" s="4"/>
      <c r="D88" s="4"/>
      <c r="E88" s="4"/>
      <c r="F88" s="4"/>
      <c r="G88" s="4"/>
      <c r="H88" s="30"/>
      <c r="I88" s="167"/>
      <c r="J88" s="167" t="s">
        <v>13</v>
      </c>
      <c r="K88" s="257" t="s">
        <v>14</v>
      </c>
      <c r="L88" s="258"/>
      <c r="M88" s="257" t="s">
        <v>15</v>
      </c>
      <c r="N88" s="258"/>
      <c r="O88" s="257" t="s">
        <v>15</v>
      </c>
      <c r="P88" s="258"/>
      <c r="Q88" s="257" t="s">
        <v>14</v>
      </c>
      <c r="R88" s="258"/>
      <c r="S88"/>
      <c r="T88"/>
      <c r="U88" s="4"/>
    </row>
    <row r="89" spans="2:21" s="20" customFormat="1" ht="14.25">
      <c r="B89" s="7" t="s">
        <v>36</v>
      </c>
      <c r="C89" s="9" t="s">
        <v>5</v>
      </c>
      <c r="D89" s="7"/>
      <c r="E89" s="4"/>
      <c r="F89" s="4"/>
      <c r="G89" s="4"/>
      <c r="H89" s="4"/>
      <c r="I89" s="4"/>
      <c r="J89" s="4"/>
      <c r="K89" s="266">
        <v>0.0235</v>
      </c>
      <c r="L89" s="267"/>
      <c r="M89" s="277">
        <v>25.968979973601144</v>
      </c>
      <c r="N89" s="278"/>
      <c r="O89" s="277">
        <v>9.101882831875448</v>
      </c>
      <c r="P89" s="278"/>
      <c r="Q89" s="304">
        <v>0.02700708628054766</v>
      </c>
      <c r="R89" s="305"/>
      <c r="S89"/>
      <c r="T89"/>
      <c r="U89" s="4"/>
    </row>
    <row r="90" spans="2:21" s="20" customFormat="1" ht="14.25">
      <c r="B90" s="7" t="s">
        <v>37</v>
      </c>
      <c r="C90" s="7" t="s">
        <v>238</v>
      </c>
      <c r="D90" s="8"/>
      <c r="E90" s="4"/>
      <c r="F90" s="4"/>
      <c r="G90" s="4"/>
      <c r="H90" s="4"/>
      <c r="I90" s="4"/>
      <c r="J90" s="4"/>
      <c r="K90" s="264"/>
      <c r="L90" s="265"/>
      <c r="M90" s="247"/>
      <c r="N90" s="248"/>
      <c r="O90" s="247"/>
      <c r="P90" s="248"/>
      <c r="Q90" s="239"/>
      <c r="R90" s="240"/>
      <c r="S90"/>
      <c r="T90"/>
      <c r="U90" s="4"/>
    </row>
    <row r="91" spans="2:21" s="20" customFormat="1" ht="14.25">
      <c r="B91" s="7" t="s">
        <v>111</v>
      </c>
      <c r="C91" s="7" t="s">
        <v>8</v>
      </c>
      <c r="D91" s="8"/>
      <c r="E91" s="4"/>
      <c r="F91" s="4"/>
      <c r="G91" s="4"/>
      <c r="H91" s="4"/>
      <c r="I91" s="4"/>
      <c r="J91" s="4"/>
      <c r="K91" s="264"/>
      <c r="L91" s="265"/>
      <c r="M91" s="247"/>
      <c r="N91" s="248"/>
      <c r="O91" s="247"/>
      <c r="P91" s="248"/>
      <c r="Q91" s="239"/>
      <c r="R91" s="240"/>
      <c r="S91"/>
      <c r="T91"/>
      <c r="U91" s="4"/>
    </row>
    <row r="92" spans="2:21" s="20" customFormat="1" ht="15" thickBot="1">
      <c r="B92" s="7" t="s">
        <v>112</v>
      </c>
      <c r="C92" s="7" t="s">
        <v>9</v>
      </c>
      <c r="D92" s="8"/>
      <c r="E92" s="4"/>
      <c r="F92" s="4"/>
      <c r="G92" s="4"/>
      <c r="H92" s="4"/>
      <c r="I92" s="4"/>
      <c r="J92" s="4"/>
      <c r="K92" s="264">
        <v>0.015648926140948198</v>
      </c>
      <c r="L92" s="265"/>
      <c r="M92" s="247">
        <v>2.2806587534056764</v>
      </c>
      <c r="N92" s="248"/>
      <c r="O92" s="247">
        <v>21.341426797937086</v>
      </c>
      <c r="P92" s="248"/>
      <c r="Q92" s="239">
        <v>0.018011134696082474</v>
      </c>
      <c r="R92" s="240"/>
      <c r="S92"/>
      <c r="T92"/>
      <c r="U92" s="4"/>
    </row>
    <row r="93" spans="2:21" s="20" customFormat="1" ht="15" thickBot="1">
      <c r="B93" s="7" t="s">
        <v>113</v>
      </c>
      <c r="C93" s="18" t="s">
        <v>66</v>
      </c>
      <c r="D93" s="18"/>
      <c r="E93" s="19"/>
      <c r="F93" s="19"/>
      <c r="G93" s="19"/>
      <c r="H93" s="19"/>
      <c r="I93" s="19"/>
      <c r="J93" s="19"/>
      <c r="K93" s="245">
        <v>0.03800627221516857</v>
      </c>
      <c r="L93" s="246"/>
      <c r="M93" s="243"/>
      <c r="N93" s="244"/>
      <c r="O93" s="243"/>
      <c r="P93" s="244"/>
      <c r="Q93" s="261"/>
      <c r="R93" s="262"/>
      <c r="S93"/>
      <c r="T93"/>
      <c r="U93" s="4"/>
    </row>
    <row r="94" spans="2:21" s="20" customFormat="1" ht="15" thickBot="1">
      <c r="B94" s="7" t="s">
        <v>114</v>
      </c>
      <c r="C94" s="18" t="s">
        <v>65</v>
      </c>
      <c r="D94" s="18"/>
      <c r="E94" s="19"/>
      <c r="F94" s="19"/>
      <c r="G94" s="19"/>
      <c r="H94" s="19"/>
      <c r="I94" s="19"/>
      <c r="J94" s="19"/>
      <c r="K94" s="245">
        <v>0.008509948339981716</v>
      </c>
      <c r="L94" s="263"/>
      <c r="M94" s="288">
        <v>2.590748655457816</v>
      </c>
      <c r="N94" s="289"/>
      <c r="O94" s="288">
        <v>24.528462114550553</v>
      </c>
      <c r="P94" s="289"/>
      <c r="Q94" s="241">
        <v>0.011221869416982553</v>
      </c>
      <c r="R94" s="242"/>
      <c r="S94"/>
      <c r="T94"/>
      <c r="U94" s="4"/>
    </row>
    <row r="95" spans="2:21" s="20" customFormat="1" ht="15" thickBot="1">
      <c r="B95" s="7" t="s">
        <v>115</v>
      </c>
      <c r="C95" s="18" t="s">
        <v>67</v>
      </c>
      <c r="D95" s="18"/>
      <c r="E95" s="19"/>
      <c r="F95" s="19"/>
      <c r="G95" s="19"/>
      <c r="H95" s="19"/>
      <c r="I95" s="19"/>
      <c r="J95" s="19"/>
      <c r="K95" s="245">
        <v>0.03930429711369497</v>
      </c>
      <c r="L95" s="263"/>
      <c r="M95" s="243"/>
      <c r="N95" s="244"/>
      <c r="O95" s="243"/>
      <c r="P95" s="244"/>
      <c r="Q95" s="261"/>
      <c r="R95" s="262"/>
      <c r="S95"/>
      <c r="T95"/>
      <c r="U95" s="4"/>
    </row>
    <row r="96" spans="2:21" s="20" customFormat="1" ht="14.25">
      <c r="B96" s="7" t="s">
        <v>116</v>
      </c>
      <c r="C96" s="7" t="s">
        <v>10</v>
      </c>
      <c r="D96" s="8"/>
      <c r="E96" s="4"/>
      <c r="F96" s="4"/>
      <c r="G96" s="4"/>
      <c r="H96" s="4"/>
      <c r="I96" s="4"/>
      <c r="J96" s="4"/>
      <c r="K96" s="264">
        <v>0.0292146848694773</v>
      </c>
      <c r="L96" s="265"/>
      <c r="M96" s="247">
        <v>43.27631886439876</v>
      </c>
      <c r="N96" s="248"/>
      <c r="O96" s="247">
        <v>0.15933543392615995</v>
      </c>
      <c r="P96" s="248"/>
      <c r="Q96" s="239">
        <v>0.0335582502993098</v>
      </c>
      <c r="R96" s="240"/>
      <c r="S96"/>
      <c r="T96"/>
      <c r="U96" s="4"/>
    </row>
    <row r="97" spans="2:21" s="20" customFormat="1" ht="14.25">
      <c r="B97" s="7" t="s">
        <v>117</v>
      </c>
      <c r="C97" s="7" t="s">
        <v>12</v>
      </c>
      <c r="D97" s="8"/>
      <c r="E97" s="4"/>
      <c r="F97" s="4"/>
      <c r="G97" s="4"/>
      <c r="H97" s="4"/>
      <c r="I97" s="4"/>
      <c r="J97" s="4"/>
      <c r="K97" s="264"/>
      <c r="L97" s="265"/>
      <c r="M97" s="247"/>
      <c r="N97" s="248"/>
      <c r="O97" s="247"/>
      <c r="P97" s="248"/>
      <c r="Q97" s="239"/>
      <c r="R97" s="240"/>
      <c r="S97"/>
      <c r="T97"/>
      <c r="U97" s="4"/>
    </row>
    <row r="98" spans="2:21" s="20" customFormat="1" ht="14.25">
      <c r="B98" s="7"/>
      <c r="C98" s="7"/>
      <c r="D98" s="8"/>
      <c r="E98" s="4"/>
      <c r="F98" s="4"/>
      <c r="G98" s="4"/>
      <c r="H98" s="4"/>
      <c r="I98" s="4"/>
      <c r="J98" s="4"/>
      <c r="K98" s="36"/>
      <c r="L98" s="36"/>
      <c r="M98" s="36"/>
      <c r="N98" s="36"/>
      <c r="O98" s="36"/>
      <c r="P98" s="36"/>
      <c r="Q98" s="36"/>
      <c r="R98" s="36"/>
      <c r="S98" s="60"/>
      <c r="T98" s="60"/>
      <c r="U98" s="4"/>
    </row>
    <row r="99" spans="2:21" s="20" customFormat="1" ht="14.25">
      <c r="B99" s="7"/>
      <c r="C99" s="9"/>
      <c r="D99" s="7"/>
      <c r="E99" s="4"/>
      <c r="F99" s="4"/>
      <c r="G99" s="4"/>
      <c r="H99" s="4"/>
      <c r="I99" s="4"/>
      <c r="J99" s="4"/>
      <c r="K99" s="36"/>
      <c r="L99" s="36"/>
      <c r="M99" s="36"/>
      <c r="N99" s="36"/>
      <c r="O99" s="36"/>
      <c r="P99" s="36"/>
      <c r="Q99" s="36"/>
      <c r="R99" s="36"/>
      <c r="S99" s="60"/>
      <c r="T99" s="60"/>
      <c r="U99" s="3"/>
    </row>
    <row r="100" spans="2:21" s="20" customFormat="1" ht="14.25">
      <c r="B100" s="7"/>
      <c r="C100" s="9"/>
      <c r="D100" s="7"/>
      <c r="E100" s="4"/>
      <c r="F100" s="4"/>
      <c r="G100" s="4"/>
      <c r="H100" s="4"/>
      <c r="I100" s="4"/>
      <c r="J100" s="276" t="s">
        <v>122</v>
      </c>
      <c r="K100" s="276" t="s">
        <v>163</v>
      </c>
      <c r="L100" s="276"/>
      <c r="M100" s="251" t="s">
        <v>164</v>
      </c>
      <c r="N100" s="252"/>
      <c r="O100" s="251" t="s">
        <v>165</v>
      </c>
      <c r="P100" s="252"/>
      <c r="Q100" s="251" t="s">
        <v>166</v>
      </c>
      <c r="R100" s="252"/>
      <c r="S100" s="251" t="s">
        <v>214</v>
      </c>
      <c r="T100" s="252"/>
      <c r="U100" s="71"/>
    </row>
    <row r="101" spans="2:21" s="20" customFormat="1" ht="14.25">
      <c r="B101" s="7"/>
      <c r="C101" s="9"/>
      <c r="D101" s="7"/>
      <c r="E101" s="4"/>
      <c r="F101" s="4"/>
      <c r="G101" s="4"/>
      <c r="H101" s="4"/>
      <c r="I101" s="4"/>
      <c r="J101" s="276"/>
      <c r="K101" s="276"/>
      <c r="L101" s="276"/>
      <c r="M101" s="253"/>
      <c r="N101" s="254"/>
      <c r="O101" s="253"/>
      <c r="P101" s="254"/>
      <c r="Q101" s="253"/>
      <c r="R101" s="254"/>
      <c r="S101" s="253"/>
      <c r="T101" s="254"/>
      <c r="U101" s="71"/>
    </row>
    <row r="102" spans="2:21" s="20" customFormat="1" ht="15" customHeight="1">
      <c r="B102" s="7"/>
      <c r="C102" s="9"/>
      <c r="D102" s="7"/>
      <c r="E102" s="4"/>
      <c r="F102" s="4"/>
      <c r="G102" s="4"/>
      <c r="H102" s="4"/>
      <c r="I102" s="4"/>
      <c r="J102" s="255" t="s">
        <v>169</v>
      </c>
      <c r="K102" s="256" t="s">
        <v>104</v>
      </c>
      <c r="L102" s="256"/>
      <c r="M102" s="256" t="s">
        <v>105</v>
      </c>
      <c r="N102" s="256"/>
      <c r="O102" s="256" t="s">
        <v>136</v>
      </c>
      <c r="P102" s="256"/>
      <c r="Q102" s="255" t="s">
        <v>171</v>
      </c>
      <c r="R102" s="256"/>
      <c r="S102" s="255" t="s">
        <v>215</v>
      </c>
      <c r="T102" s="256"/>
      <c r="U102" s="72"/>
    </row>
    <row r="103" spans="2:21" s="20" customFormat="1" ht="14.25" customHeight="1">
      <c r="B103" s="7"/>
      <c r="C103" s="9"/>
      <c r="D103" s="7"/>
      <c r="E103" s="4"/>
      <c r="F103" s="4"/>
      <c r="G103" s="4"/>
      <c r="H103" s="4"/>
      <c r="I103" s="4"/>
      <c r="J103" s="256"/>
      <c r="K103" s="256"/>
      <c r="L103" s="256"/>
      <c r="M103" s="256"/>
      <c r="N103" s="256"/>
      <c r="O103" s="256"/>
      <c r="P103" s="256"/>
      <c r="Q103" s="256"/>
      <c r="R103" s="256"/>
      <c r="S103" s="256"/>
      <c r="T103" s="256"/>
      <c r="U103" s="72"/>
    </row>
    <row r="104" spans="2:21" s="20" customFormat="1" ht="14.25">
      <c r="B104" s="7"/>
      <c r="C104" s="9"/>
      <c r="D104" s="7"/>
      <c r="E104" s="4"/>
      <c r="F104" s="4"/>
      <c r="G104" s="4"/>
      <c r="H104" s="4"/>
      <c r="I104" s="4"/>
      <c r="J104" s="256"/>
      <c r="K104" s="256"/>
      <c r="L104" s="256"/>
      <c r="M104" s="256"/>
      <c r="N104" s="256"/>
      <c r="O104" s="256"/>
      <c r="P104" s="256"/>
      <c r="Q104" s="256"/>
      <c r="R104" s="256"/>
      <c r="S104" s="256"/>
      <c r="T104" s="256"/>
      <c r="U104" s="72"/>
    </row>
    <row r="105" spans="2:21" s="20" customFormat="1" ht="14.25">
      <c r="B105" s="7"/>
      <c r="C105" s="9"/>
      <c r="D105" s="7"/>
      <c r="E105" s="4"/>
      <c r="F105" s="4"/>
      <c r="G105" s="4"/>
      <c r="H105" s="4"/>
      <c r="I105" s="4"/>
      <c r="J105" s="256"/>
      <c r="K105" s="256"/>
      <c r="L105" s="256"/>
      <c r="M105" s="256"/>
      <c r="N105" s="256"/>
      <c r="O105" s="256"/>
      <c r="P105" s="256"/>
      <c r="Q105" s="256"/>
      <c r="R105" s="256"/>
      <c r="S105" s="256"/>
      <c r="T105" s="256"/>
      <c r="U105" s="72"/>
    </row>
    <row r="106" spans="2:21" s="20" customFormat="1" ht="14.25">
      <c r="B106" s="7"/>
      <c r="C106" s="9"/>
      <c r="D106" s="7"/>
      <c r="E106" s="4"/>
      <c r="F106" s="4"/>
      <c r="G106" s="4"/>
      <c r="H106" s="4"/>
      <c r="I106" s="4"/>
      <c r="J106" s="256"/>
      <c r="K106" s="256"/>
      <c r="L106" s="256"/>
      <c r="M106" s="256"/>
      <c r="N106" s="256"/>
      <c r="O106" s="256"/>
      <c r="P106" s="256"/>
      <c r="Q106" s="256"/>
      <c r="R106" s="256"/>
      <c r="S106" s="256"/>
      <c r="T106" s="256"/>
      <c r="U106" s="72"/>
    </row>
    <row r="107" spans="2:21" s="20" customFormat="1" ht="14.25">
      <c r="B107" s="7"/>
      <c r="C107" s="9"/>
      <c r="D107" s="7"/>
      <c r="E107" s="4"/>
      <c r="F107" s="4"/>
      <c r="G107" s="4"/>
      <c r="H107" s="4"/>
      <c r="I107" s="4"/>
      <c r="J107" s="256"/>
      <c r="K107" s="256"/>
      <c r="L107" s="256"/>
      <c r="M107" s="256"/>
      <c r="N107" s="256"/>
      <c r="O107" s="256"/>
      <c r="P107" s="256"/>
      <c r="Q107" s="256"/>
      <c r="R107" s="256"/>
      <c r="S107" s="256"/>
      <c r="T107" s="256"/>
      <c r="U107" s="72"/>
    </row>
    <row r="108" spans="2:21" s="20" customFormat="1" ht="14.25">
      <c r="B108" s="7"/>
      <c r="C108" s="9"/>
      <c r="D108" s="7"/>
      <c r="E108" s="4"/>
      <c r="F108" s="4"/>
      <c r="G108" s="4"/>
      <c r="H108" s="4"/>
      <c r="I108" s="4"/>
      <c r="J108" s="256"/>
      <c r="K108" s="256"/>
      <c r="L108" s="256"/>
      <c r="M108" s="256"/>
      <c r="N108" s="256"/>
      <c r="O108" s="256"/>
      <c r="P108" s="256"/>
      <c r="Q108" s="256"/>
      <c r="R108" s="256"/>
      <c r="S108" s="256"/>
      <c r="T108" s="256"/>
      <c r="U108" s="72"/>
    </row>
    <row r="109" spans="2:21" s="20" customFormat="1" ht="45" customHeight="1">
      <c r="B109" s="7"/>
      <c r="C109" s="9"/>
      <c r="D109" s="7"/>
      <c r="E109" s="4"/>
      <c r="F109" s="4"/>
      <c r="G109" s="4"/>
      <c r="H109" s="4"/>
      <c r="I109" s="4"/>
      <c r="J109" s="256"/>
      <c r="K109" s="256"/>
      <c r="L109" s="256"/>
      <c r="M109" s="256"/>
      <c r="N109" s="256"/>
      <c r="O109" s="256"/>
      <c r="P109" s="256"/>
      <c r="Q109" s="256"/>
      <c r="R109" s="256"/>
      <c r="S109" s="256"/>
      <c r="T109" s="256"/>
      <c r="U109" s="72"/>
    </row>
    <row r="110" spans="2:21" s="20" customFormat="1" ht="28.5">
      <c r="B110" s="7"/>
      <c r="C110" s="4"/>
      <c r="D110" s="4"/>
      <c r="E110" s="4"/>
      <c r="F110" s="4"/>
      <c r="G110" s="4"/>
      <c r="H110" s="51"/>
      <c r="I110" s="167" t="s">
        <v>13</v>
      </c>
      <c r="J110" s="55" t="s">
        <v>14</v>
      </c>
      <c r="K110" s="257" t="s">
        <v>14</v>
      </c>
      <c r="L110" s="258"/>
      <c r="M110" s="257" t="s">
        <v>14</v>
      </c>
      <c r="N110" s="258"/>
      <c r="O110" s="257" t="s">
        <v>14</v>
      </c>
      <c r="P110" s="258"/>
      <c r="Q110" s="257" t="s">
        <v>14</v>
      </c>
      <c r="R110" s="258"/>
      <c r="S110" s="257" t="s">
        <v>14</v>
      </c>
      <c r="T110" s="258"/>
      <c r="U110" s="37"/>
    </row>
    <row r="111" spans="2:21" s="20" customFormat="1" ht="15" thickBot="1">
      <c r="B111" s="7" t="s">
        <v>126</v>
      </c>
      <c r="C111" s="9" t="s">
        <v>5</v>
      </c>
      <c r="D111" s="7"/>
      <c r="E111" s="4"/>
      <c r="F111" s="4"/>
      <c r="G111" s="4"/>
      <c r="H111" s="4"/>
      <c r="I111" s="4"/>
      <c r="J111" s="176">
        <v>0.6033</v>
      </c>
      <c r="K111" s="269">
        <v>0.004412348121054685</v>
      </c>
      <c r="L111" s="269"/>
      <c r="M111" s="269">
        <v>0.011855635533330923</v>
      </c>
      <c r="N111" s="269"/>
      <c r="O111" s="269"/>
      <c r="P111" s="269"/>
      <c r="Q111" s="259">
        <v>0.6195679836543856</v>
      </c>
      <c r="R111" s="259"/>
      <c r="S111" s="259">
        <v>0.31570554789558897</v>
      </c>
      <c r="T111" s="259"/>
      <c r="U111" s="37"/>
    </row>
    <row r="112" spans="2:21" s="20" customFormat="1" ht="15" thickBot="1">
      <c r="B112" s="7" t="s">
        <v>127</v>
      </c>
      <c r="C112" s="7" t="s">
        <v>64</v>
      </c>
      <c r="D112" s="8"/>
      <c r="E112" s="4"/>
      <c r="F112" s="4"/>
      <c r="G112" s="4"/>
      <c r="H112" s="4"/>
      <c r="I112" s="4"/>
      <c r="J112" s="174"/>
      <c r="K112" s="249"/>
      <c r="L112" s="249"/>
      <c r="M112" s="264"/>
      <c r="N112" s="265"/>
      <c r="O112" s="309"/>
      <c r="P112" s="310"/>
      <c r="Q112" s="308"/>
      <c r="R112" s="308"/>
      <c r="S112" s="239"/>
      <c r="T112" s="240"/>
      <c r="U112" s="37"/>
    </row>
    <row r="113" spans="2:21" s="20" customFormat="1" ht="15" thickBot="1">
      <c r="B113" s="7" t="s">
        <v>128</v>
      </c>
      <c r="C113" s="7" t="s">
        <v>8</v>
      </c>
      <c r="D113" s="8"/>
      <c r="E113" s="4"/>
      <c r="F113" s="4"/>
      <c r="G113" s="4"/>
      <c r="H113" s="4"/>
      <c r="I113" s="4"/>
      <c r="J113" s="174"/>
      <c r="K113" s="249"/>
      <c r="L113" s="249"/>
      <c r="M113" s="264"/>
      <c r="N113" s="265"/>
      <c r="O113" s="309"/>
      <c r="P113" s="310"/>
      <c r="Q113" s="308"/>
      <c r="R113" s="308"/>
      <c r="S113" s="239"/>
      <c r="T113" s="240"/>
      <c r="U113" s="37"/>
    </row>
    <row r="114" spans="2:21" s="20" customFormat="1" ht="15" thickBot="1">
      <c r="B114" s="7" t="s">
        <v>129</v>
      </c>
      <c r="C114" s="7" t="s">
        <v>9</v>
      </c>
      <c r="D114" s="8"/>
      <c r="E114" s="4"/>
      <c r="F114" s="4"/>
      <c r="G114" s="4"/>
      <c r="H114" s="4"/>
      <c r="I114" s="4"/>
      <c r="J114" s="175">
        <v>0.5130771570065354</v>
      </c>
      <c r="K114" s="249">
        <v>0.001862737607734544</v>
      </c>
      <c r="L114" s="249"/>
      <c r="M114" s="264">
        <v>0.02404903875843191</v>
      </c>
      <c r="N114" s="265"/>
      <c r="O114" s="264"/>
      <c r="P114" s="265"/>
      <c r="Q114" s="308">
        <v>0.5389889333727019</v>
      </c>
      <c r="R114" s="308"/>
      <c r="S114" s="239">
        <v>0.3500494659052433</v>
      </c>
      <c r="T114" s="240"/>
      <c r="U114" s="37"/>
    </row>
    <row r="115" spans="2:21" s="20" customFormat="1" ht="15" thickBot="1">
      <c r="B115" s="7" t="s">
        <v>130</v>
      </c>
      <c r="C115" s="18" t="s">
        <v>66</v>
      </c>
      <c r="D115" s="18"/>
      <c r="E115" s="19"/>
      <c r="F115" s="19"/>
      <c r="G115" s="19"/>
      <c r="H115" s="19"/>
      <c r="I115" s="19"/>
      <c r="J115" s="177">
        <v>0.6783205371710682</v>
      </c>
      <c r="K115" s="311"/>
      <c r="L115" s="312"/>
      <c r="M115" s="311"/>
      <c r="N115" s="312"/>
      <c r="O115" s="245"/>
      <c r="P115" s="263"/>
      <c r="Q115" s="268">
        <v>0.6783205371710682</v>
      </c>
      <c r="R115" s="268"/>
      <c r="S115" s="241">
        <v>0.2964523151264002</v>
      </c>
      <c r="T115" s="242"/>
      <c r="U115" s="37"/>
    </row>
    <row r="116" spans="2:21" s="20" customFormat="1" ht="15" thickBot="1">
      <c r="B116" s="7" t="s">
        <v>131</v>
      </c>
      <c r="C116" s="18" t="s">
        <v>65</v>
      </c>
      <c r="D116" s="18"/>
      <c r="E116" s="19"/>
      <c r="F116" s="19"/>
      <c r="G116" s="19"/>
      <c r="H116" s="19"/>
      <c r="I116" s="19"/>
      <c r="J116" s="177">
        <v>0.1794751057599288</v>
      </c>
      <c r="K116" s="313">
        <v>0.004139666714921467</v>
      </c>
      <c r="L116" s="313"/>
      <c r="M116" s="313">
        <v>0.03956314972207132</v>
      </c>
      <c r="N116" s="313"/>
      <c r="O116" s="245"/>
      <c r="P116" s="263"/>
      <c r="Q116" s="268">
        <v>0.2231779221969216</v>
      </c>
      <c r="R116" s="268"/>
      <c r="S116" s="241">
        <v>0.3241338923892792</v>
      </c>
      <c r="T116" s="242"/>
      <c r="U116" s="37"/>
    </row>
    <row r="117" spans="2:21" s="20" customFormat="1" ht="15" thickBot="1">
      <c r="B117" s="7" t="s">
        <v>132</v>
      </c>
      <c r="C117" s="18" t="s">
        <v>67</v>
      </c>
      <c r="D117" s="18"/>
      <c r="E117" s="19"/>
      <c r="F117" s="19"/>
      <c r="G117" s="19"/>
      <c r="H117" s="19"/>
      <c r="I117" s="19"/>
      <c r="J117" s="184">
        <v>0.7776109749508997</v>
      </c>
      <c r="K117" s="311"/>
      <c r="L117" s="312"/>
      <c r="M117" s="311"/>
      <c r="N117" s="312"/>
      <c r="O117" s="245"/>
      <c r="P117" s="263"/>
      <c r="Q117" s="268">
        <v>0.7776109749508997</v>
      </c>
      <c r="R117" s="268"/>
      <c r="S117" s="241">
        <v>0.7647631517131688</v>
      </c>
      <c r="T117" s="242"/>
      <c r="U117" s="37"/>
    </row>
    <row r="118" spans="2:21" s="20" customFormat="1" ht="15" thickBot="1">
      <c r="B118" s="7" t="s">
        <v>133</v>
      </c>
      <c r="C118" s="7" t="s">
        <v>10</v>
      </c>
      <c r="D118" s="8"/>
      <c r="E118" s="4"/>
      <c r="F118" s="4"/>
      <c r="G118" s="4"/>
      <c r="H118" s="4"/>
      <c r="I118" s="4"/>
      <c r="J118" s="174">
        <v>0.638611734181462</v>
      </c>
      <c r="K118" s="249">
        <v>0.005410170385215065</v>
      </c>
      <c r="L118" s="249"/>
      <c r="M118" s="264">
        <v>0.007083593234977321</v>
      </c>
      <c r="N118" s="265"/>
      <c r="O118" s="309"/>
      <c r="P118" s="310"/>
      <c r="Q118" s="308">
        <v>0.6511054978016544</v>
      </c>
      <c r="R118" s="308"/>
      <c r="S118" s="239">
        <v>0.3020591596567481</v>
      </c>
      <c r="T118" s="240"/>
      <c r="U118" s="37"/>
    </row>
    <row r="119" spans="2:21" s="20" customFormat="1" ht="15" thickBot="1">
      <c r="B119" s="7" t="s">
        <v>134</v>
      </c>
      <c r="C119" s="7" t="s">
        <v>12</v>
      </c>
      <c r="D119" s="8"/>
      <c r="E119" s="4"/>
      <c r="F119" s="4"/>
      <c r="G119" s="4"/>
      <c r="H119" s="4"/>
      <c r="I119" s="4"/>
      <c r="J119" s="174"/>
      <c r="K119" s="249"/>
      <c r="L119" s="249"/>
      <c r="M119" s="249"/>
      <c r="N119" s="249"/>
      <c r="O119" s="309"/>
      <c r="P119" s="310"/>
      <c r="Q119" s="308"/>
      <c r="R119" s="308"/>
      <c r="S119" s="250"/>
      <c r="T119" s="250"/>
      <c r="U119" s="37"/>
    </row>
    <row r="120" spans="2:21" s="20" customFormat="1" ht="14.25">
      <c r="B120" s="7"/>
      <c r="C120" s="7"/>
      <c r="D120" s="8"/>
      <c r="E120" s="4"/>
      <c r="F120" s="4"/>
      <c r="G120" s="4"/>
      <c r="H120" s="4"/>
      <c r="I120" s="4"/>
      <c r="J120" s="68"/>
      <c r="K120" s="69"/>
      <c r="L120" s="69"/>
      <c r="M120" s="69"/>
      <c r="N120" s="69"/>
      <c r="O120"/>
      <c r="P120"/>
      <c r="Q120"/>
      <c r="R120" s="70"/>
      <c r="S120" s="70"/>
      <c r="T120" s="70"/>
      <c r="U120" s="37"/>
    </row>
    <row r="121" spans="1:21" ht="14.25">
      <c r="A121" s="20"/>
      <c r="B121" s="169"/>
      <c r="C121" s="169"/>
      <c r="D121" s="170"/>
      <c r="E121" s="3"/>
      <c r="F121" s="3"/>
      <c r="G121" s="3"/>
      <c r="H121" s="3"/>
      <c r="I121" s="3"/>
      <c r="J121" s="68"/>
      <c r="K121" s="69"/>
      <c r="L121" s="69"/>
      <c r="M121" s="69"/>
      <c r="N121" s="69"/>
      <c r="O121" s="69"/>
      <c r="P121" s="69"/>
      <c r="Q121" s="69"/>
      <c r="R121" s="70"/>
      <c r="S121" s="70"/>
      <c r="T121" s="70"/>
      <c r="U121" s="37"/>
    </row>
    <row r="122" spans="1:20" ht="15" thickBot="1">
      <c r="A122" s="20"/>
      <c r="B122" s="171"/>
      <c r="C122" s="172"/>
      <c r="D122" s="171"/>
      <c r="K122" s="38"/>
      <c r="L122" s="38"/>
      <c r="M122" s="38"/>
      <c r="N122" s="38"/>
      <c r="O122" s="38"/>
      <c r="P122" s="38"/>
      <c r="Q122" s="38"/>
      <c r="R122" s="38"/>
      <c r="S122" s="38"/>
      <c r="T122" s="38"/>
    </row>
    <row r="123" spans="2:21" s="20" customFormat="1" ht="15" thickBot="1">
      <c r="B123" s="314" t="s">
        <v>124</v>
      </c>
      <c r="C123" s="315"/>
      <c r="D123" s="315"/>
      <c r="E123" s="315"/>
      <c r="F123" s="315"/>
      <c r="G123" s="315"/>
      <c r="H123" s="315"/>
      <c r="I123" s="315"/>
      <c r="J123" s="315"/>
      <c r="K123" s="315"/>
      <c r="L123" s="315"/>
      <c r="M123" s="315"/>
      <c r="N123" s="315"/>
      <c r="O123" s="315"/>
      <c r="P123" s="315"/>
      <c r="Q123" s="315"/>
      <c r="R123" s="315"/>
      <c r="S123" s="315"/>
      <c r="T123" s="316"/>
      <c r="U123" s="168"/>
    </row>
    <row r="124" spans="2:21" s="20" customFormat="1" ht="14.25">
      <c r="B124" s="7"/>
      <c r="C124" s="9"/>
      <c r="D124" s="7"/>
      <c r="E124" s="4"/>
      <c r="F124" s="4"/>
      <c r="G124" s="4"/>
      <c r="H124" s="4"/>
      <c r="I124" s="4"/>
      <c r="J124" s="4"/>
      <c r="K124" s="36"/>
      <c r="L124" s="36"/>
      <c r="M124" s="36"/>
      <c r="N124" s="36"/>
      <c r="O124" s="36"/>
      <c r="P124" s="36"/>
      <c r="Q124" s="36"/>
      <c r="R124" s="36"/>
      <c r="S124" s="60"/>
      <c r="T124" s="60"/>
      <c r="U124" s="4"/>
    </row>
    <row r="125" spans="2:21" s="20" customFormat="1" ht="14.25">
      <c r="B125" s="7"/>
      <c r="C125" s="9"/>
      <c r="D125" s="7"/>
      <c r="E125" s="4"/>
      <c r="F125" s="4"/>
      <c r="G125" s="4"/>
      <c r="H125" s="4"/>
      <c r="I125" s="4"/>
      <c r="J125" s="4"/>
      <c r="K125" s="36"/>
      <c r="L125" s="36"/>
      <c r="M125" s="36"/>
      <c r="N125" s="36"/>
      <c r="O125" s="36"/>
      <c r="P125" s="36"/>
      <c r="Q125" s="36"/>
      <c r="R125" s="36"/>
      <c r="S125" s="60"/>
      <c r="T125" s="60"/>
      <c r="U125" s="4"/>
    </row>
    <row r="126" spans="2:21" ht="15">
      <c r="B126" s="5" t="s">
        <v>198</v>
      </c>
      <c r="C126" s="4"/>
      <c r="D126" s="4"/>
      <c r="E126" s="4"/>
      <c r="F126" s="4"/>
      <c r="G126" s="4"/>
      <c r="H126" s="4"/>
      <c r="I126" s="4"/>
      <c r="J126" s="4"/>
      <c r="K126" s="4"/>
      <c r="L126" s="4"/>
      <c r="M126" s="4"/>
      <c r="N126" s="4"/>
      <c r="O126" s="4"/>
      <c r="P126" s="4"/>
      <c r="Q126" s="4"/>
      <c r="R126" s="4"/>
      <c r="S126" s="4"/>
      <c r="T126" s="4"/>
      <c r="U126" s="4"/>
    </row>
    <row r="127" spans="2:21" ht="14.25">
      <c r="B127" s="260" t="s">
        <v>100</v>
      </c>
      <c r="C127" s="260"/>
      <c r="D127" s="260"/>
      <c r="E127" s="260"/>
      <c r="F127" s="260"/>
      <c r="G127" s="260"/>
      <c r="H127" s="260"/>
      <c r="I127" s="260"/>
      <c r="J127" s="260"/>
      <c r="K127" s="260"/>
      <c r="L127" s="260"/>
      <c r="M127" s="260"/>
      <c r="N127" s="260"/>
      <c r="O127" s="260"/>
      <c r="P127" s="260"/>
      <c r="Q127" s="260"/>
      <c r="R127" s="260"/>
      <c r="S127" s="260"/>
      <c r="T127" s="260"/>
      <c r="U127" s="260"/>
    </row>
    <row r="128" spans="2:21" ht="14.25">
      <c r="B128" s="260"/>
      <c r="C128" s="260"/>
      <c r="D128" s="260"/>
      <c r="E128" s="260"/>
      <c r="F128" s="260"/>
      <c r="G128" s="260"/>
      <c r="H128" s="260"/>
      <c r="I128" s="260"/>
      <c r="J128" s="260"/>
      <c r="K128" s="260"/>
      <c r="L128" s="260"/>
      <c r="M128" s="260"/>
      <c r="N128" s="260"/>
      <c r="O128" s="260"/>
      <c r="P128" s="260"/>
      <c r="Q128" s="260"/>
      <c r="R128" s="260"/>
      <c r="S128" s="260"/>
      <c r="T128" s="260"/>
      <c r="U128" s="260"/>
    </row>
    <row r="129" spans="2:21" ht="14.25">
      <c r="B129" s="260"/>
      <c r="C129" s="260"/>
      <c r="D129" s="260"/>
      <c r="E129" s="260"/>
      <c r="F129" s="260"/>
      <c r="G129" s="260"/>
      <c r="H129" s="260"/>
      <c r="I129" s="260"/>
      <c r="J129" s="260"/>
      <c r="K129" s="260"/>
      <c r="L129" s="260"/>
      <c r="M129" s="260"/>
      <c r="N129" s="260"/>
      <c r="O129" s="260"/>
      <c r="P129" s="260"/>
      <c r="Q129" s="260"/>
      <c r="R129" s="260"/>
      <c r="S129" s="260"/>
      <c r="T129" s="260"/>
      <c r="U129" s="260"/>
    </row>
    <row r="130" spans="2:21" ht="15" thickBot="1">
      <c r="B130" s="4"/>
      <c r="C130" s="4"/>
      <c r="D130" s="4"/>
      <c r="E130" s="4"/>
      <c r="F130" s="4"/>
      <c r="G130" s="4"/>
      <c r="H130" s="4"/>
      <c r="I130" s="4"/>
      <c r="J130" s="4"/>
      <c r="K130" s="4"/>
      <c r="L130" s="4"/>
      <c r="M130" s="4"/>
      <c r="N130" s="4"/>
      <c r="O130" s="4"/>
      <c r="P130" s="4"/>
      <c r="Q130" s="4"/>
      <c r="R130" s="4"/>
      <c r="S130" s="4"/>
      <c r="T130" s="4"/>
      <c r="U130" s="4"/>
    </row>
    <row r="131" spans="2:21" ht="15" thickBot="1">
      <c r="B131" s="4" t="s">
        <v>38</v>
      </c>
      <c r="C131" s="4" t="s">
        <v>59</v>
      </c>
      <c r="D131" s="4"/>
      <c r="E131" s="4"/>
      <c r="F131" s="4"/>
      <c r="G131" s="4"/>
      <c r="H131" s="4"/>
      <c r="I131" s="4" t="s">
        <v>14</v>
      </c>
      <c r="J131" s="77">
        <f>IF('Main Results and Overview'!P17=0,"",'Main Results and Overview'!P17)</f>
        <v>0.046</v>
      </c>
      <c r="K131" s="4"/>
      <c r="L131" s="4"/>
      <c r="M131" s="30"/>
      <c r="N131" s="23"/>
      <c r="O131" s="6"/>
      <c r="P131" s="6"/>
      <c r="Q131" s="6"/>
      <c r="R131" s="4"/>
      <c r="S131" s="4"/>
      <c r="T131" s="4"/>
      <c r="U131" s="4"/>
    </row>
    <row r="132" spans="2:21" ht="14.25">
      <c r="B132" s="4"/>
      <c r="C132" s="4"/>
      <c r="D132" s="19" t="s">
        <v>202</v>
      </c>
      <c r="E132" s="4"/>
      <c r="F132" s="4"/>
      <c r="G132" s="4"/>
      <c r="H132" s="4"/>
      <c r="I132" s="4"/>
      <c r="J132" s="23"/>
      <c r="K132" s="4"/>
      <c r="L132" s="4"/>
      <c r="M132" s="30"/>
      <c r="N132" s="23"/>
      <c r="O132" s="6"/>
      <c r="P132" s="6"/>
      <c r="Q132" s="6"/>
      <c r="R132" s="4"/>
      <c r="S132" s="4"/>
      <c r="T132" s="4"/>
      <c r="U132" s="4"/>
    </row>
    <row r="133" spans="2:21" ht="15" thickBot="1">
      <c r="B133" s="4"/>
      <c r="C133" s="4"/>
      <c r="D133" s="4" t="s">
        <v>159</v>
      </c>
      <c r="E133" s="4"/>
      <c r="F133" s="4"/>
      <c r="G133" s="4"/>
      <c r="H133" s="4"/>
      <c r="I133" s="4"/>
      <c r="J133" s="4"/>
      <c r="K133" s="4"/>
      <c r="L133" s="4"/>
      <c r="M133" s="30"/>
      <c r="N133" s="4"/>
      <c r="O133" s="4"/>
      <c r="P133" s="4"/>
      <c r="Q133" s="4"/>
      <c r="R133" s="4"/>
      <c r="S133" s="4"/>
      <c r="T133" s="4"/>
      <c r="U133" s="4"/>
    </row>
    <row r="134" spans="2:21" ht="15.75" thickBot="1">
      <c r="B134" s="4" t="s">
        <v>103</v>
      </c>
      <c r="C134" s="4" t="s">
        <v>216</v>
      </c>
      <c r="D134" s="4"/>
      <c r="E134" s="4"/>
      <c r="F134" s="4"/>
      <c r="G134" s="4"/>
      <c r="H134" s="4"/>
      <c r="I134" s="4" t="s">
        <v>15</v>
      </c>
      <c r="J134" s="80">
        <f>_xlfn.IFERROR(10000*(IF(M64="","0",M64)+IF(M65="","0",M65)+IF(M66="","0",M66))/'Main Results and Overview'!P13,"")</f>
        <v>-4.89360178062148</v>
      </c>
      <c r="K134" s="4"/>
      <c r="L134" s="4"/>
      <c r="M134" s="30"/>
      <c r="N134" s="3"/>
      <c r="O134" s="4"/>
      <c r="P134" s="4"/>
      <c r="Q134" s="4"/>
      <c r="R134" s="4"/>
      <c r="S134" s="4"/>
      <c r="T134" s="4"/>
      <c r="U134" s="4"/>
    </row>
    <row r="135" spans="2:21" ht="15" thickBot="1">
      <c r="B135" s="4"/>
      <c r="C135" s="4"/>
      <c r="D135" s="4" t="s">
        <v>217</v>
      </c>
      <c r="E135" s="4"/>
      <c r="F135" s="4"/>
      <c r="G135" s="4"/>
      <c r="H135" s="4"/>
      <c r="I135" s="4"/>
      <c r="J135" s="4"/>
      <c r="K135" s="4"/>
      <c r="L135" s="4"/>
      <c r="M135" s="30"/>
      <c r="N135" s="4"/>
      <c r="O135" s="4"/>
      <c r="P135" s="4"/>
      <c r="Q135" s="4"/>
      <c r="R135" s="4"/>
      <c r="S135" s="4"/>
      <c r="T135" s="4"/>
      <c r="U135" s="4"/>
    </row>
    <row r="136" spans="2:21" ht="18" customHeight="1" thickBot="1">
      <c r="B136" s="4" t="s">
        <v>123</v>
      </c>
      <c r="C136" s="4" t="s">
        <v>86</v>
      </c>
      <c r="D136" s="4"/>
      <c r="E136" s="4"/>
      <c r="F136" s="4"/>
      <c r="G136" s="4"/>
      <c r="H136" s="4"/>
      <c r="I136" s="4" t="s">
        <v>14</v>
      </c>
      <c r="J136" s="77">
        <f>_xlfn.IFERROR(IF(J131="","0",J131)+IF(J134="","0",J134/10000),"")</f>
        <v>0.04551063982193785</v>
      </c>
      <c r="K136" s="12"/>
      <c r="L136" s="12"/>
      <c r="M136" s="30"/>
      <c r="N136" s="23"/>
      <c r="O136" s="4"/>
      <c r="P136" s="4"/>
      <c r="Q136" s="4"/>
      <c r="R136" s="4"/>
      <c r="S136" s="4"/>
      <c r="T136" s="4"/>
      <c r="U136" s="4"/>
    </row>
    <row r="137" spans="2:21" ht="14.25">
      <c r="B137" s="4"/>
      <c r="C137" s="4"/>
      <c r="D137" s="4" t="s">
        <v>135</v>
      </c>
      <c r="E137" s="4"/>
      <c r="F137" s="4"/>
      <c r="G137" s="4"/>
      <c r="H137" s="4"/>
      <c r="I137" s="4"/>
      <c r="J137" s="4"/>
      <c r="K137" s="4"/>
      <c r="L137" s="4"/>
      <c r="M137" s="4"/>
      <c r="N137" s="4"/>
      <c r="O137" s="4"/>
      <c r="P137" s="4"/>
      <c r="Q137" s="4"/>
      <c r="R137" s="4"/>
      <c r="S137" s="4"/>
      <c r="T137" s="4"/>
      <c r="U137" s="4"/>
    </row>
    <row r="138" spans="2:21" ht="14.25">
      <c r="B138" s="4"/>
      <c r="C138" s="4"/>
      <c r="D138" s="4"/>
      <c r="E138" s="4"/>
      <c r="F138" s="4"/>
      <c r="G138" s="4"/>
      <c r="H138" s="4"/>
      <c r="I138" s="4"/>
      <c r="J138" s="4"/>
      <c r="K138" s="4"/>
      <c r="L138" s="4"/>
      <c r="M138" s="4"/>
      <c r="N138" s="4"/>
      <c r="O138" s="4"/>
      <c r="P138" s="4"/>
      <c r="Q138" s="4"/>
      <c r="R138" s="4"/>
      <c r="S138" s="4"/>
      <c r="T138" s="4"/>
      <c r="U138" s="4"/>
    </row>
    <row r="139" spans="2:21" ht="14.25">
      <c r="B139" s="3"/>
      <c r="C139" s="3"/>
      <c r="D139" s="3"/>
      <c r="E139" s="3"/>
      <c r="F139" s="3"/>
      <c r="G139" s="3"/>
      <c r="H139" s="3"/>
      <c r="I139" s="3"/>
      <c r="J139" s="3"/>
      <c r="K139" s="3"/>
      <c r="L139" s="3"/>
      <c r="M139" s="3"/>
      <c r="N139" s="3"/>
      <c r="O139" s="3"/>
      <c r="P139" s="3"/>
      <c r="Q139" s="3"/>
      <c r="R139" s="3"/>
      <c r="S139" s="3"/>
      <c r="T139" s="3"/>
      <c r="U139" s="3"/>
    </row>
    <row r="140" spans="2:21" ht="14.25">
      <c r="B140" s="3"/>
      <c r="C140" s="3"/>
      <c r="D140" s="3"/>
      <c r="E140" s="3"/>
      <c r="F140" s="3"/>
      <c r="G140" s="3"/>
      <c r="H140" s="3"/>
      <c r="I140" s="3"/>
      <c r="J140" s="3"/>
      <c r="K140" s="3"/>
      <c r="L140" s="3"/>
      <c r="M140" s="3"/>
      <c r="N140" s="3"/>
      <c r="O140" s="3"/>
      <c r="P140" s="3"/>
      <c r="Q140" s="3"/>
      <c r="R140" s="3"/>
      <c r="S140" s="3"/>
      <c r="T140" s="3"/>
      <c r="U140" s="3"/>
    </row>
    <row r="141" spans="2:21" ht="14.25">
      <c r="B141" s="3"/>
      <c r="C141" s="3"/>
      <c r="D141" s="3"/>
      <c r="E141" s="3"/>
      <c r="F141" s="3"/>
      <c r="G141" s="3"/>
      <c r="H141" s="3"/>
      <c r="I141" s="3"/>
      <c r="J141" s="3"/>
      <c r="K141" s="3"/>
      <c r="L141" s="3"/>
      <c r="M141" s="3"/>
      <c r="N141" s="3"/>
      <c r="O141" s="3"/>
      <c r="P141" s="3"/>
      <c r="Q141" s="3"/>
      <c r="R141" s="3"/>
      <c r="S141" s="3"/>
      <c r="T141" s="3"/>
      <c r="U141" s="3"/>
    </row>
  </sheetData>
  <sheetProtection/>
  <mergeCells count="167">
    <mergeCell ref="K90:L90"/>
    <mergeCell ref="K92:L92"/>
    <mergeCell ref="K96:L96"/>
    <mergeCell ref="M90:N90"/>
    <mergeCell ref="M92:N92"/>
    <mergeCell ref="M96:N96"/>
    <mergeCell ref="O96:P96"/>
    <mergeCell ref="O93:P93"/>
    <mergeCell ref="K100:L101"/>
    <mergeCell ref="K102:L109"/>
    <mergeCell ref="O111:P111"/>
    <mergeCell ref="M100:N101"/>
    <mergeCell ref="M110:N110"/>
    <mergeCell ref="M102:N109"/>
    <mergeCell ref="K110:L110"/>
    <mergeCell ref="B2:T2"/>
    <mergeCell ref="B123:T123"/>
    <mergeCell ref="K113:L113"/>
    <mergeCell ref="M117:N117"/>
    <mergeCell ref="O117:P117"/>
    <mergeCell ref="K116:L116"/>
    <mergeCell ref="K91:L91"/>
    <mergeCell ref="O114:P114"/>
    <mergeCell ref="Q92:R92"/>
    <mergeCell ref="Q114:R114"/>
    <mergeCell ref="M112:N112"/>
    <mergeCell ref="K119:L119"/>
    <mergeCell ref="M114:N114"/>
    <mergeCell ref="K114:L114"/>
    <mergeCell ref="K115:L115"/>
    <mergeCell ref="M116:N116"/>
    <mergeCell ref="K117:L117"/>
    <mergeCell ref="M118:N118"/>
    <mergeCell ref="K118:L118"/>
    <mergeCell ref="M119:N119"/>
    <mergeCell ref="M115:N115"/>
    <mergeCell ref="O119:P119"/>
    <mergeCell ref="Q119:R119"/>
    <mergeCell ref="Q118:R118"/>
    <mergeCell ref="O118:P118"/>
    <mergeCell ref="Q116:R116"/>
    <mergeCell ref="O115:P115"/>
    <mergeCell ref="O116:P116"/>
    <mergeCell ref="Q115:R115"/>
    <mergeCell ref="Q113:R113"/>
    <mergeCell ref="Q112:R112"/>
    <mergeCell ref="Q111:R111"/>
    <mergeCell ref="Q110:R110"/>
    <mergeCell ref="Q100:R101"/>
    <mergeCell ref="O112:P112"/>
    <mergeCell ref="O113:P113"/>
    <mergeCell ref="O102:P109"/>
    <mergeCell ref="Q102:R109"/>
    <mergeCell ref="Q93:R93"/>
    <mergeCell ref="Q94:R94"/>
    <mergeCell ref="K50:N50"/>
    <mergeCell ref="K78:L79"/>
    <mergeCell ref="M78:N79"/>
    <mergeCell ref="O78:P79"/>
    <mergeCell ref="M63:N63"/>
    <mergeCell ref="O63:P63"/>
    <mergeCell ref="K58:L58"/>
    <mergeCell ref="K59:L59"/>
    <mergeCell ref="Q78:R79"/>
    <mergeCell ref="M80:N87"/>
    <mergeCell ref="O80:P87"/>
    <mergeCell ref="M59:N59"/>
    <mergeCell ref="K57:L57"/>
    <mergeCell ref="K60:L60"/>
    <mergeCell ref="O65:P65"/>
    <mergeCell ref="O66:P66"/>
    <mergeCell ref="O68:P68"/>
    <mergeCell ref="O64:P64"/>
    <mergeCell ref="O91:P91"/>
    <mergeCell ref="M89:N89"/>
    <mergeCell ref="Q90:R90"/>
    <mergeCell ref="O90:P90"/>
    <mergeCell ref="Q91:R91"/>
    <mergeCell ref="M91:N91"/>
    <mergeCell ref="Q89:R89"/>
    <mergeCell ref="K52:L52"/>
    <mergeCell ref="M52:N52"/>
    <mergeCell ref="K56:L56"/>
    <mergeCell ref="M56:N56"/>
    <mergeCell ref="M57:N57"/>
    <mergeCell ref="M58:N58"/>
    <mergeCell ref="M54:N54"/>
    <mergeCell ref="K66:L66"/>
    <mergeCell ref="K14:L14"/>
    <mergeCell ref="M15:N23"/>
    <mergeCell ref="M14:N14"/>
    <mergeCell ref="G53:H53"/>
    <mergeCell ref="K53:L53"/>
    <mergeCell ref="M53:N53"/>
    <mergeCell ref="K51:L51"/>
    <mergeCell ref="M51:N51"/>
    <mergeCell ref="K49:N49"/>
    <mergeCell ref="K68:L68"/>
    <mergeCell ref="M55:N55"/>
    <mergeCell ref="C4:E4"/>
    <mergeCell ref="B11:U12"/>
    <mergeCell ref="J15:J23"/>
    <mergeCell ref="Q15:R23"/>
    <mergeCell ref="Q14:R14"/>
    <mergeCell ref="I15:I23"/>
    <mergeCell ref="K15:L23"/>
    <mergeCell ref="K63:L63"/>
    <mergeCell ref="K64:L64"/>
    <mergeCell ref="K65:L65"/>
    <mergeCell ref="O14:P14"/>
    <mergeCell ref="O15:P23"/>
    <mergeCell ref="K94:L94"/>
    <mergeCell ref="M94:N94"/>
    <mergeCell ref="O94:P94"/>
    <mergeCell ref="K54:L54"/>
    <mergeCell ref="K55:L55"/>
    <mergeCell ref="M88:N88"/>
    <mergeCell ref="M60:N60"/>
    <mergeCell ref="M64:N64"/>
    <mergeCell ref="M65:N65"/>
    <mergeCell ref="M66:N66"/>
    <mergeCell ref="M68:N68"/>
    <mergeCell ref="B127:U129"/>
    <mergeCell ref="J100:J101"/>
    <mergeCell ref="J102:J109"/>
    <mergeCell ref="O92:P92"/>
    <mergeCell ref="O89:P89"/>
    <mergeCell ref="Q96:R96"/>
    <mergeCell ref="O95:P95"/>
    <mergeCell ref="Q117:R117"/>
    <mergeCell ref="Q97:R97"/>
    <mergeCell ref="O88:P88"/>
    <mergeCell ref="K111:L111"/>
    <mergeCell ref="O110:P110"/>
    <mergeCell ref="M111:N111"/>
    <mergeCell ref="M113:N113"/>
    <mergeCell ref="Q88:R88"/>
    <mergeCell ref="B76:U76"/>
    <mergeCell ref="O100:P101"/>
    <mergeCell ref="Q95:R95"/>
    <mergeCell ref="K80:L87"/>
    <mergeCell ref="Q80:R87"/>
    <mergeCell ref="K95:L95"/>
    <mergeCell ref="M97:N97"/>
    <mergeCell ref="K97:L97"/>
    <mergeCell ref="K88:L88"/>
    <mergeCell ref="K89:L89"/>
    <mergeCell ref="K112:L112"/>
    <mergeCell ref="S118:T118"/>
    <mergeCell ref="S119:T119"/>
    <mergeCell ref="S100:T101"/>
    <mergeCell ref="S102:T109"/>
    <mergeCell ref="S110:T110"/>
    <mergeCell ref="S111:T111"/>
    <mergeCell ref="S112:T112"/>
    <mergeCell ref="S113:T113"/>
    <mergeCell ref="S117:T117"/>
    <mergeCell ref="I4:Q4"/>
    <mergeCell ref="F4:H4"/>
    <mergeCell ref="N3:Q3"/>
    <mergeCell ref="S114:T114"/>
    <mergeCell ref="S115:T115"/>
    <mergeCell ref="S116:T116"/>
    <mergeCell ref="M95:N95"/>
    <mergeCell ref="K93:L93"/>
    <mergeCell ref="M93:N93"/>
    <mergeCell ref="O97:P97"/>
  </mergeCells>
  <dataValidations count="1">
    <dataValidation type="list" allowBlank="1" showInputMessage="1" showErrorMessage="1" sqref="J37:J46">
      <formula1>dropdown2</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55" r:id="rId2"/>
  <rowBreaks count="1" manualBreakCount="1">
    <brk id="73" min="1" max="19" man="1"/>
  </rowBreaks>
  <drawing r:id="rId1"/>
</worksheet>
</file>

<file path=xl/worksheets/sheet3.xml><?xml version="1.0" encoding="utf-8"?>
<worksheet xmlns="http://schemas.openxmlformats.org/spreadsheetml/2006/main" xmlns:r="http://schemas.openxmlformats.org/officeDocument/2006/relationships">
  <dimension ref="C2:AB82"/>
  <sheetViews>
    <sheetView zoomScalePageLayoutView="0" workbookViewId="0" topLeftCell="A1">
      <selection activeCell="P28" sqref="P28"/>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5" thickBot="1">
      <c r="C2" s="110" t="s">
        <v>221</v>
      </c>
      <c r="P2" s="317" t="s">
        <v>219</v>
      </c>
      <c r="Q2" s="317"/>
      <c r="R2" s="317"/>
      <c r="S2" s="317"/>
      <c r="T2" s="317"/>
      <c r="U2" s="317"/>
      <c r="W2" s="317" t="s">
        <v>220</v>
      </c>
      <c r="X2" s="317"/>
      <c r="Y2" s="317"/>
      <c r="Z2" s="317"/>
      <c r="AA2" s="317"/>
      <c r="AB2" s="317"/>
    </row>
    <row r="3" spans="9:28" ht="15" thickBot="1">
      <c r="I3" t="s">
        <v>32</v>
      </c>
      <c r="K3" t="s">
        <v>33</v>
      </c>
      <c r="L3" t="s">
        <v>172</v>
      </c>
      <c r="M3" t="s">
        <v>35</v>
      </c>
      <c r="N3" t="s">
        <v>34</v>
      </c>
      <c r="P3" s="94" t="s">
        <v>32</v>
      </c>
      <c r="Q3" s="95"/>
      <c r="R3" s="95" t="s">
        <v>33</v>
      </c>
      <c r="S3" s="95" t="s">
        <v>172</v>
      </c>
      <c r="T3" s="94" t="s">
        <v>35</v>
      </c>
      <c r="U3" s="96" t="s">
        <v>34</v>
      </c>
      <c r="W3" s="94" t="s">
        <v>32</v>
      </c>
      <c r="X3" s="95"/>
      <c r="Y3" s="95" t="s">
        <v>33</v>
      </c>
      <c r="Z3" s="95" t="s">
        <v>172</v>
      </c>
      <c r="AA3" s="94" t="s">
        <v>35</v>
      </c>
      <c r="AB3" s="96" t="s">
        <v>34</v>
      </c>
    </row>
    <row r="4" spans="3:28" ht="14.25">
      <c r="C4" s="83" t="s">
        <v>173</v>
      </c>
      <c r="D4" s="84"/>
      <c r="E4" s="84"/>
      <c r="F4" s="84"/>
      <c r="G4" s="85"/>
      <c r="I4">
        <v>12.8</v>
      </c>
      <c r="K4" s="10">
        <v>12.8</v>
      </c>
      <c r="L4" s="10">
        <v>0</v>
      </c>
      <c r="M4" s="10">
        <v>0</v>
      </c>
      <c r="N4" s="10">
        <v>12.8</v>
      </c>
      <c r="P4" s="90">
        <f>'Main Results and Overview'!$O$25</f>
        <v>0.13865629984051037</v>
      </c>
      <c r="Q4" s="87"/>
      <c r="R4" s="88">
        <f>P4</f>
        <v>0.13865629984051037</v>
      </c>
      <c r="S4" s="87"/>
      <c r="T4" s="101">
        <f>0/100</f>
        <v>0</v>
      </c>
      <c r="U4" s="103">
        <f>R5</f>
        <v>0.13865629984051037</v>
      </c>
      <c r="W4" s="97" t="e">
        <f>#REF!</f>
        <v>#REF!</v>
      </c>
      <c r="X4" s="87"/>
      <c r="Y4" s="88" t="e">
        <f>W4</f>
        <v>#REF!</v>
      </c>
      <c r="Z4" s="87"/>
      <c r="AA4" s="101">
        <f>0/100</f>
        <v>0</v>
      </c>
      <c r="AB4" s="103" t="e">
        <f>Y5</f>
        <v>#REF!</v>
      </c>
    </row>
    <row r="5" spans="3:28" ht="14.25">
      <c r="C5" s="86" t="s">
        <v>174</v>
      </c>
      <c r="D5" s="87"/>
      <c r="E5" s="87"/>
      <c r="F5" s="87"/>
      <c r="G5" s="89"/>
      <c r="I5">
        <v>-120</v>
      </c>
      <c r="K5" s="10">
        <v>12.8</v>
      </c>
      <c r="L5" s="10">
        <v>-1.1999999999999993</v>
      </c>
      <c r="M5" s="10">
        <v>1.1999999999999993</v>
      </c>
      <c r="N5" s="10">
        <v>11.600000000000001</v>
      </c>
      <c r="P5" s="86">
        <f>'Main Results and Overview'!$O$26</f>
        <v>-19</v>
      </c>
      <c r="Q5" s="87"/>
      <c r="R5" s="88">
        <f>R4</f>
        <v>0.13865629984051037</v>
      </c>
      <c r="S5" s="87">
        <f>P5/100</f>
        <v>-0.19</v>
      </c>
      <c r="T5" s="101">
        <f>ABS(S5)/100</f>
        <v>0.0019</v>
      </c>
      <c r="U5" s="103">
        <f>IF(S5&gt;0,U4,U6)</f>
        <v>0.13675629984051035</v>
      </c>
      <c r="W5" s="98" t="e">
        <f>#REF!</f>
        <v>#REF!</v>
      </c>
      <c r="X5" s="87"/>
      <c r="Y5" s="88" t="e">
        <f>Y4</f>
        <v>#REF!</v>
      </c>
      <c r="Z5" s="87" t="e">
        <f>W5/100</f>
        <v>#REF!</v>
      </c>
      <c r="AA5" s="101" t="e">
        <f>ABS(Z5)/100</f>
        <v>#REF!</v>
      </c>
      <c r="AB5" s="103" t="e">
        <f>IF(Z5&gt;0,AB4,AB6)</f>
        <v>#REF!</v>
      </c>
    </row>
    <row r="6" spans="3:28" ht="14.25">
      <c r="C6" s="86" t="s">
        <v>76</v>
      </c>
      <c r="D6" s="87"/>
      <c r="E6" s="87"/>
      <c r="F6" s="87"/>
      <c r="G6" s="89"/>
      <c r="I6" s="10">
        <v>11.600000000000001</v>
      </c>
      <c r="K6" s="10">
        <v>11.600000000000001</v>
      </c>
      <c r="L6" s="10">
        <v>0</v>
      </c>
      <c r="M6" s="10">
        <v>0</v>
      </c>
      <c r="N6" s="10">
        <v>11.600000000000001</v>
      </c>
      <c r="P6" s="90">
        <f>'Main Results and Overview'!$O$27</f>
        <v>0.13675629984051035</v>
      </c>
      <c r="Q6" s="87"/>
      <c r="R6" s="88">
        <f>_xlfn.IFERROR(R5+(P5/10000),"0")</f>
        <v>0.13675629984051035</v>
      </c>
      <c r="S6" s="87"/>
      <c r="T6" s="101">
        <f>0/100</f>
        <v>0</v>
      </c>
      <c r="U6" s="103">
        <f>R7</f>
        <v>0.13675629984051035</v>
      </c>
      <c r="W6" s="97" t="e">
        <f>#REF!</f>
        <v>#REF!</v>
      </c>
      <c r="X6" s="87"/>
      <c r="Y6" s="88" t="str">
        <f>_xlfn.IFERROR(Y5+(W5/10000),"0")</f>
        <v>0</v>
      </c>
      <c r="Z6" s="87"/>
      <c r="AA6" s="101">
        <f>0/100</f>
        <v>0</v>
      </c>
      <c r="AB6" s="103" t="str">
        <f>Y7</f>
        <v>0</v>
      </c>
    </row>
    <row r="7" spans="3:28" ht="14.25">
      <c r="C7" s="86" t="s">
        <v>175</v>
      </c>
      <c r="D7" s="87"/>
      <c r="E7" s="87"/>
      <c r="F7" s="87"/>
      <c r="G7" s="89"/>
      <c r="I7">
        <v>-90</v>
      </c>
      <c r="K7" s="10">
        <v>11.600000000000001</v>
      </c>
      <c r="L7" s="10">
        <v>-0.9000000000000004</v>
      </c>
      <c r="M7" s="10">
        <v>0.9000000000000004</v>
      </c>
      <c r="N7" s="10">
        <v>10.700000000000001</v>
      </c>
      <c r="P7" s="86">
        <f>'Main Results and Overview'!$O$28</f>
        <v>31.75</v>
      </c>
      <c r="Q7" s="87"/>
      <c r="R7" s="88">
        <f>R6</f>
        <v>0.13675629984051035</v>
      </c>
      <c r="S7" s="87">
        <f>P7/100</f>
        <v>0.3175</v>
      </c>
      <c r="T7" s="101">
        <f>ABS(S7)/100</f>
        <v>0.003175</v>
      </c>
      <c r="U7" s="103">
        <f>IF(S7&gt;0,U6,U8)</f>
        <v>0.13675629984051035</v>
      </c>
      <c r="W7" s="99" t="e">
        <f>#REF!</f>
        <v>#REF!</v>
      </c>
      <c r="X7" s="87"/>
      <c r="Y7" s="88" t="str">
        <f>Y6</f>
        <v>0</v>
      </c>
      <c r="Z7" s="87" t="e">
        <f>W7/100</f>
        <v>#REF!</v>
      </c>
      <c r="AA7" s="101" t="e">
        <f>ABS(Z7)/100</f>
        <v>#REF!</v>
      </c>
      <c r="AB7" s="103" t="e">
        <f>IF(Z7&gt;0,AB6,AB8)</f>
        <v>#REF!</v>
      </c>
    </row>
    <row r="8" spans="3:28" ht="14.25">
      <c r="C8" s="86" t="s">
        <v>97</v>
      </c>
      <c r="D8" s="87"/>
      <c r="E8" s="87"/>
      <c r="F8" s="87"/>
      <c r="G8" s="89"/>
      <c r="I8" s="10">
        <v>10.700000000000001</v>
      </c>
      <c r="K8" s="10">
        <v>10.700000000000001</v>
      </c>
      <c r="L8" s="10">
        <v>0</v>
      </c>
      <c r="M8" s="10">
        <v>0.9000000000000004</v>
      </c>
      <c r="N8" s="10">
        <v>10.700000000000001</v>
      </c>
      <c r="P8" s="90">
        <f>'Main Results and Overview'!$O$29</f>
        <v>0.13993129984051036</v>
      </c>
      <c r="Q8" s="87"/>
      <c r="R8" s="88">
        <f>_xlfn.IFERROR(R7+(P7/10000),"0")</f>
        <v>0.13993129984051036</v>
      </c>
      <c r="S8" s="87"/>
      <c r="T8" s="101">
        <f>T7</f>
        <v>0.003175</v>
      </c>
      <c r="U8" s="103">
        <f>R8</f>
        <v>0.13993129984051036</v>
      </c>
      <c r="W8" s="97" t="e">
        <f>#REF!</f>
        <v>#REF!</v>
      </c>
      <c r="X8" s="87"/>
      <c r="Y8" s="88" t="str">
        <f>_xlfn.IFERROR(Y7+(W7/10000),"0")</f>
        <v>0</v>
      </c>
      <c r="Z8" s="87"/>
      <c r="AA8" s="101" t="e">
        <f>AA7</f>
        <v>#REF!</v>
      </c>
      <c r="AB8" s="103" t="str">
        <f>Y8</f>
        <v>0</v>
      </c>
    </row>
    <row r="9" spans="3:28" ht="14.25">
      <c r="C9" s="86" t="s">
        <v>76</v>
      </c>
      <c r="D9" s="87"/>
      <c r="E9" s="87"/>
      <c r="F9" s="87"/>
      <c r="G9" s="89"/>
      <c r="I9" s="10">
        <v>11.600000000000001</v>
      </c>
      <c r="J9" s="10">
        <v>0</v>
      </c>
      <c r="K9" s="10">
        <v>11.600000000000001</v>
      </c>
      <c r="L9" s="10">
        <v>0</v>
      </c>
      <c r="M9" s="10">
        <v>0</v>
      </c>
      <c r="N9" s="10">
        <v>11.600000000000001</v>
      </c>
      <c r="P9" s="90">
        <f>'Main Results and Overview'!$O$27</f>
        <v>0.13675629984051035</v>
      </c>
      <c r="Q9" s="87"/>
      <c r="R9" s="88">
        <f>R6</f>
        <v>0.13675629984051035</v>
      </c>
      <c r="S9" s="87"/>
      <c r="T9" s="101">
        <f>0</f>
        <v>0</v>
      </c>
      <c r="U9" s="103">
        <f>R10</f>
        <v>0.13675629984051035</v>
      </c>
      <c r="W9" s="97" t="e">
        <f>#REF!</f>
        <v>#REF!</v>
      </c>
      <c r="X9" s="87"/>
      <c r="Y9" s="88" t="str">
        <f>Y6</f>
        <v>0</v>
      </c>
      <c r="Z9" s="87"/>
      <c r="AA9" s="101">
        <f>0</f>
        <v>0</v>
      </c>
      <c r="AB9" s="103" t="str">
        <f>Y10</f>
        <v>0</v>
      </c>
    </row>
    <row r="10" spans="3:28" ht="14.25">
      <c r="C10" s="86" t="s">
        <v>176</v>
      </c>
      <c r="D10" s="87"/>
      <c r="E10" s="87"/>
      <c r="F10" s="87"/>
      <c r="G10" s="89"/>
      <c r="I10">
        <v>-400</v>
      </c>
      <c r="K10" s="10">
        <v>11.600000000000001</v>
      </c>
      <c r="L10" s="10">
        <v>-4</v>
      </c>
      <c r="M10" s="10">
        <v>4</v>
      </c>
      <c r="N10" s="35">
        <v>7.600000000000001</v>
      </c>
      <c r="P10" s="86">
        <f>'Main Results and Overview'!$O$30</f>
        <v>-223</v>
      </c>
      <c r="Q10" s="87"/>
      <c r="R10" s="88">
        <f>R9</f>
        <v>0.13675629984051035</v>
      </c>
      <c r="S10" s="87">
        <f>P10/100</f>
        <v>-2.23</v>
      </c>
      <c r="T10" s="101">
        <f>ABS(S10)/100</f>
        <v>0.0223</v>
      </c>
      <c r="U10" s="103">
        <f>IF(S10&gt;0,U9,U11)</f>
        <v>0.11445629984051035</v>
      </c>
      <c r="W10" s="99" t="e">
        <f>#REF!</f>
        <v>#REF!</v>
      </c>
      <c r="X10" s="87"/>
      <c r="Y10" s="88" t="str">
        <f>Y9</f>
        <v>0</v>
      </c>
      <c r="Z10" s="87" t="e">
        <f>W10/100</f>
        <v>#REF!</v>
      </c>
      <c r="AA10" s="101" t="e">
        <f>ABS(Z10)/100</f>
        <v>#REF!</v>
      </c>
      <c r="AB10" s="103" t="e">
        <f>IF(Z10&gt;0,AB9,AB11)</f>
        <v>#REF!</v>
      </c>
    </row>
    <row r="11" spans="3:28" ht="15" thickBot="1">
      <c r="C11" s="108" t="s">
        <v>96</v>
      </c>
      <c r="D11" s="92"/>
      <c r="E11" s="92"/>
      <c r="F11" s="92"/>
      <c r="G11" s="109"/>
      <c r="I11" s="10">
        <v>0</v>
      </c>
      <c r="K11" s="10">
        <v>7.600000000000001</v>
      </c>
      <c r="L11" s="10">
        <v>-7.600000000000001</v>
      </c>
      <c r="M11" s="10">
        <v>7.600000000000001</v>
      </c>
      <c r="N11" s="10">
        <v>0</v>
      </c>
      <c r="P11" s="91">
        <f>'Main Results and Overview'!$O$31</f>
        <v>0.11445629984051035</v>
      </c>
      <c r="Q11" s="92"/>
      <c r="R11" s="93">
        <f>_xlfn.IFERROR(R10+(P10/10000),"0")</f>
        <v>0.11445629984051035</v>
      </c>
      <c r="S11" s="92">
        <f>-R11</f>
        <v>-0.11445629984051035</v>
      </c>
      <c r="T11" s="102">
        <v>0</v>
      </c>
      <c r="U11" s="104">
        <f>R11</f>
        <v>0.11445629984051035</v>
      </c>
      <c r="W11" s="100" t="e">
        <f>#REF!</f>
        <v>#REF!</v>
      </c>
      <c r="X11" s="92"/>
      <c r="Y11" s="93" t="str">
        <f>_xlfn.IFERROR(Y10+(W10/10000),"0")</f>
        <v>0</v>
      </c>
      <c r="Z11" s="92">
        <f>-Y11</f>
        <v>0</v>
      </c>
      <c r="AA11" s="102">
        <v>0</v>
      </c>
      <c r="AB11" s="104" t="str">
        <f>Y11</f>
        <v>0</v>
      </c>
    </row>
    <row r="12" spans="11:18" ht="14.25">
      <c r="K12" s="10"/>
      <c r="L12" s="10"/>
      <c r="M12" s="10"/>
      <c r="N12" s="10"/>
      <c r="R12" s="82"/>
    </row>
    <row r="13" spans="9:18" ht="14.25">
      <c r="I13" s="10"/>
      <c r="K13" s="10">
        <v>0</v>
      </c>
      <c r="L13" s="10">
        <v>0</v>
      </c>
      <c r="M13" s="10">
        <v>0</v>
      </c>
      <c r="N13" s="10">
        <v>0</v>
      </c>
      <c r="R13" s="82"/>
    </row>
    <row r="14" spans="11:14" ht="14.25">
      <c r="K14" s="10">
        <v>0</v>
      </c>
      <c r="L14" s="10">
        <v>0</v>
      </c>
      <c r="M14" s="10">
        <v>0</v>
      </c>
      <c r="N14" s="10"/>
    </row>
    <row r="15" ht="14.25">
      <c r="C15" s="110" t="s">
        <v>222</v>
      </c>
    </row>
    <row r="16" ht="15" thickBot="1"/>
    <row r="17" spans="3:6" ht="14.25">
      <c r="C17" s="105" t="s">
        <v>87</v>
      </c>
      <c r="F17" s="105" t="s">
        <v>87</v>
      </c>
    </row>
    <row r="18" spans="3:6" ht="14.25">
      <c r="C18" s="106" t="s">
        <v>74</v>
      </c>
      <c r="F18" s="106" t="s">
        <v>106</v>
      </c>
    </row>
    <row r="19" spans="3:6" ht="14.25">
      <c r="C19" s="106" t="s">
        <v>68</v>
      </c>
      <c r="F19" s="106" t="s">
        <v>69</v>
      </c>
    </row>
    <row r="20" spans="3:6" ht="14.25">
      <c r="C20" s="106" t="s">
        <v>69</v>
      </c>
      <c r="F20" s="106" t="s">
        <v>70</v>
      </c>
    </row>
    <row r="21" spans="3:6" ht="14.25">
      <c r="C21" s="106" t="s">
        <v>70</v>
      </c>
      <c r="F21" s="106" t="s">
        <v>71</v>
      </c>
    </row>
    <row r="22" spans="3:6" ht="14.25">
      <c r="C22" s="106" t="s">
        <v>71</v>
      </c>
      <c r="F22" s="106" t="s">
        <v>72</v>
      </c>
    </row>
    <row r="23" spans="3:6" ht="15" thickBot="1">
      <c r="C23" s="106" t="s">
        <v>72</v>
      </c>
      <c r="F23" s="107">
        <v>1</v>
      </c>
    </row>
    <row r="24" ht="15" thickBot="1">
      <c r="C24" s="107">
        <v>1</v>
      </c>
    </row>
    <row r="29" spans="3:7" ht="14.25">
      <c r="C29" t="s">
        <v>81</v>
      </c>
      <c r="G29" t="s">
        <v>82</v>
      </c>
    </row>
    <row r="30" spans="3:7" ht="14.25">
      <c r="C30" t="s">
        <v>83</v>
      </c>
      <c r="G30" t="s">
        <v>84</v>
      </c>
    </row>
    <row r="59" spans="3:10" ht="14.25">
      <c r="C59" s="30"/>
      <c r="D59" s="30"/>
      <c r="E59" s="33"/>
      <c r="F59" s="30"/>
      <c r="G59" s="30"/>
      <c r="H59" s="33"/>
      <c r="I59" s="30"/>
      <c r="J59" s="33"/>
    </row>
    <row r="60" spans="3:10" ht="14.25">
      <c r="C60" s="30"/>
      <c r="D60" s="30"/>
      <c r="E60" s="33"/>
      <c r="F60" s="30"/>
      <c r="G60" s="30"/>
      <c r="H60" s="33"/>
      <c r="I60" s="30"/>
      <c r="J60" s="33"/>
    </row>
    <row r="61" spans="3:10" ht="14.25">
      <c r="C61" s="30"/>
      <c r="D61" s="30"/>
      <c r="E61" s="33"/>
      <c r="F61" s="30"/>
      <c r="G61" s="30"/>
      <c r="H61" s="33"/>
      <c r="I61" s="30"/>
      <c r="J61" s="33"/>
    </row>
    <row r="62" spans="3:10" ht="14.25">
      <c r="C62" s="30"/>
      <c r="D62" s="30"/>
      <c r="E62" s="33"/>
      <c r="F62" s="30"/>
      <c r="G62" s="30"/>
      <c r="H62" s="33"/>
      <c r="I62" s="30"/>
      <c r="J62" s="33"/>
    </row>
    <row r="63" spans="3:10" ht="14.25">
      <c r="C63" s="30"/>
      <c r="D63" s="30"/>
      <c r="E63" s="33"/>
      <c r="F63" s="30"/>
      <c r="G63" s="30"/>
      <c r="H63" s="33"/>
      <c r="I63" s="30"/>
      <c r="J63" s="33"/>
    </row>
    <row r="64" spans="3:10" ht="14.25">
      <c r="C64" s="30"/>
      <c r="D64" s="30"/>
      <c r="E64" s="33"/>
      <c r="F64" s="30"/>
      <c r="G64" s="30"/>
      <c r="H64" s="33"/>
      <c r="I64" s="30"/>
      <c r="J64" s="33"/>
    </row>
    <row r="65" spans="3:10" ht="14.25">
      <c r="C65" s="30"/>
      <c r="D65" s="30"/>
      <c r="E65" s="33"/>
      <c r="F65" s="30"/>
      <c r="G65" s="30"/>
      <c r="H65" s="33"/>
      <c r="I65" s="30"/>
      <c r="J65" s="33"/>
    </row>
    <row r="66" spans="3:10" ht="14.25">
      <c r="C66" s="30"/>
      <c r="D66" s="30"/>
      <c r="E66" s="33"/>
      <c r="F66" s="30"/>
      <c r="G66" s="30"/>
      <c r="H66" s="33"/>
      <c r="I66" s="30"/>
      <c r="J66" s="33"/>
    </row>
    <row r="67" spans="3:10" ht="14.25">
      <c r="C67" s="30"/>
      <c r="D67" s="30"/>
      <c r="E67" s="33"/>
      <c r="F67" s="30"/>
      <c r="G67" s="30"/>
      <c r="H67" s="33"/>
      <c r="I67" s="30"/>
      <c r="J67" s="33"/>
    </row>
    <row r="68" spans="3:10" ht="14.25">
      <c r="C68" s="30"/>
      <c r="D68" s="30"/>
      <c r="E68" s="33"/>
      <c r="F68" s="30"/>
      <c r="G68" s="30"/>
      <c r="H68" s="33"/>
      <c r="I68" s="30"/>
      <c r="J68" s="33"/>
    </row>
    <row r="69" spans="3:10" ht="14.25">
      <c r="C69" s="30"/>
      <c r="D69" s="30"/>
      <c r="E69" s="33"/>
      <c r="F69" s="30"/>
      <c r="G69" s="30"/>
      <c r="H69" s="33"/>
      <c r="I69" s="30"/>
      <c r="J69" s="33"/>
    </row>
    <row r="70" spans="3:10" ht="14.25">
      <c r="C70" s="30"/>
      <c r="D70" s="30"/>
      <c r="E70" s="33"/>
      <c r="F70" s="30"/>
      <c r="G70" s="30"/>
      <c r="H70" s="33"/>
      <c r="I70" s="30"/>
      <c r="J70" s="33"/>
    </row>
    <row r="71" spans="3:10" ht="14.25">
      <c r="C71" s="30"/>
      <c r="D71" s="30"/>
      <c r="E71" s="33"/>
      <c r="F71" s="30"/>
      <c r="G71" s="30"/>
      <c r="H71" s="33"/>
      <c r="I71" s="30"/>
      <c r="J71" s="33"/>
    </row>
    <row r="72" spans="3:10" ht="14.25">
      <c r="C72" s="30"/>
      <c r="D72" s="30"/>
      <c r="E72" s="33"/>
      <c r="F72" s="30"/>
      <c r="G72" s="30"/>
      <c r="H72" s="33"/>
      <c r="I72" s="30"/>
      <c r="J72" s="33"/>
    </row>
    <row r="73" spans="3:10" ht="14.25">
      <c r="C73" s="30"/>
      <c r="D73" s="30"/>
      <c r="E73" s="33"/>
      <c r="F73" s="30"/>
      <c r="G73" s="30"/>
      <c r="H73" s="33"/>
      <c r="I73" s="30"/>
      <c r="J73" s="33"/>
    </row>
    <row r="74" spans="3:10" ht="14.25">
      <c r="C74" s="30"/>
      <c r="D74" s="30"/>
      <c r="E74" s="33"/>
      <c r="F74" s="30"/>
      <c r="G74" s="30"/>
      <c r="H74" s="33"/>
      <c r="I74" s="30"/>
      <c r="J74" s="33"/>
    </row>
    <row r="75" spans="3:10" ht="14.25">
      <c r="C75" s="30"/>
      <c r="D75" s="30"/>
      <c r="E75" s="33"/>
      <c r="F75" s="30"/>
      <c r="G75" s="30"/>
      <c r="H75" s="33"/>
      <c r="I75" s="30"/>
      <c r="J75" s="33"/>
    </row>
    <row r="76" spans="3:10" ht="14.25">
      <c r="C76" s="30"/>
      <c r="D76" s="30"/>
      <c r="E76" s="33"/>
      <c r="F76" s="30"/>
      <c r="G76" s="30"/>
      <c r="H76" s="33"/>
      <c r="I76" s="30"/>
      <c r="J76" s="33"/>
    </row>
    <row r="77" spans="3:10" ht="14.25">
      <c r="C77" s="30"/>
      <c r="D77" s="30"/>
      <c r="E77" s="33"/>
      <c r="F77" s="30"/>
      <c r="G77" s="30"/>
      <c r="H77" s="33"/>
      <c r="I77" s="30"/>
      <c r="J77" s="33"/>
    </row>
    <row r="78" spans="3:10" ht="14.25">
      <c r="C78" s="30"/>
      <c r="D78" s="30"/>
      <c r="E78" s="33"/>
      <c r="F78" s="30"/>
      <c r="G78" s="30"/>
      <c r="H78" s="33"/>
      <c r="I78" s="30"/>
      <c r="J78" s="33"/>
    </row>
    <row r="79" spans="3:10" ht="14.25">
      <c r="C79" s="30"/>
      <c r="D79" s="30"/>
      <c r="E79" s="33"/>
      <c r="F79" s="30"/>
      <c r="G79" s="30"/>
      <c r="H79" s="33"/>
      <c r="I79" s="30"/>
      <c r="J79" s="33"/>
    </row>
    <row r="80" spans="3:10" ht="14.25">
      <c r="C80" s="30"/>
      <c r="D80" s="30"/>
      <c r="E80" s="33"/>
      <c r="F80" s="30"/>
      <c r="G80" s="30"/>
      <c r="H80" s="33"/>
      <c r="I80" s="30"/>
      <c r="J80" s="33"/>
    </row>
    <row r="81" spans="3:10" ht="14.25">
      <c r="C81" s="30"/>
      <c r="D81" s="30"/>
      <c r="E81" s="33"/>
      <c r="F81" s="30"/>
      <c r="G81" s="30"/>
      <c r="H81" s="33"/>
      <c r="I81" s="30"/>
      <c r="J81" s="33"/>
    </row>
    <row r="82" spans="3:10" ht="14.25">
      <c r="C82" s="30"/>
      <c r="D82" s="30"/>
      <c r="E82" s="34"/>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Danske-Bank-AQR-results</dc:title>
  <dc:subject/>
  <dc:creator/>
  <cp:keywords/>
  <dc:description/>
  <cp:lastModifiedBy/>
  <dcterms:created xsi:type="dcterms:W3CDTF">2014-10-10T09:16:07Z</dcterms:created>
  <dcterms:modified xsi:type="dcterms:W3CDTF">2014-10-26T10:02:44Z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445000.000000000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