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75" windowWidth="15825" windowHeight="11685" tabRatio="343" activeTab="1"/>
  </bookViews>
  <sheets>
    <sheet name="Disclamer" sheetId="1" r:id="rId1"/>
    <sheet name="2017" sheetId="2" r:id="rId2"/>
    <sheet name="2016" sheetId="3" r:id="rId3"/>
    <sheet name="2015" sheetId="4" r:id="rId4"/>
    <sheet name="2014" sheetId="5" r:id="rId5"/>
    <sheet name="2013" sheetId="6" r:id="rId6"/>
    <sheet name="2012" sheetId="7" r:id="rId7"/>
    <sheet name="2011" sheetId="8" r:id="rId8"/>
    <sheet name="2010" sheetId="9" r:id="rId9"/>
    <sheet name="2009" sheetId="10" r:id="rId10"/>
    <sheet name="2008" sheetId="11" r:id="rId11"/>
    <sheet name="2007" sheetId="12" r:id="rId12"/>
    <sheet name="2006" sheetId="13" r:id="rId13"/>
    <sheet name="2005" sheetId="14" r:id="rId14"/>
  </sheets>
  <externalReferences>
    <externalReference r:id="rId17"/>
  </externalReferences>
  <definedNames>
    <definedName name="EksterneData_1" localSheetId="13">'2005'!$D$5:$I$26</definedName>
    <definedName name="EksterneData_1" localSheetId="12">'2006'!$D$5:$I$18</definedName>
    <definedName name="EksterneData_1" localSheetId="11">'2007'!$D$5:$I$16</definedName>
    <definedName name="EksterneData_1" localSheetId="10">'2008'!$D$5:$I$18</definedName>
    <definedName name="EksterneData_1" localSheetId="9">'2009'!$D$5:$I$23</definedName>
    <definedName name="EksterneData_1" localSheetId="8">'2010'!$D$5:$I$19</definedName>
    <definedName name="EksterneData_1" localSheetId="7">'2011'!$D$5:$I$19</definedName>
    <definedName name="EksterneData_1" localSheetId="6">'2012'!$D$5:$I$20</definedName>
    <definedName name="EksterneData_1" localSheetId="5">'2013'!$D$5:$I$16</definedName>
    <definedName name="EksterneData_1" localSheetId="4">'2014'!$D$5:$I$17</definedName>
    <definedName name="EksterneData_1" localSheetId="3">'2015'!$D$5:$I$12</definedName>
    <definedName name="EksterneData_1" localSheetId="2">'2016'!$D$5:$I$15</definedName>
    <definedName name="EksterneData_1" localSheetId="1">'2017'!$D$5:$I$8</definedName>
    <definedName name="fff">'[1]Balance_sheet'!$B$6:$G$40</definedName>
    <definedName name="Per_Share" localSheetId="8">#REF!</definedName>
    <definedName name="Per_Share" localSheetId="7">#REF!</definedName>
    <definedName name="Per_Share" localSheetId="6">#REF!</definedName>
    <definedName name="Per_Share" localSheetId="5">#REF!</definedName>
    <definedName name="Per_Share" localSheetId="4">#REF!</definedName>
    <definedName name="Per_Share" localSheetId="3">#REF!</definedName>
    <definedName name="Per_Share" localSheetId="2">#REF!</definedName>
    <definedName name="Per_Share" localSheetId="1">#REF!</definedName>
    <definedName name="Per_Share">#REF!</definedName>
    <definedName name="PL_legal" localSheetId="8">#REF!</definedName>
    <definedName name="PL_legal" localSheetId="7">#REF!</definedName>
    <definedName name="PL_legal" localSheetId="6">#REF!</definedName>
    <definedName name="PL_legal" localSheetId="5">#REF!</definedName>
    <definedName name="PL_legal" localSheetId="4">#REF!</definedName>
    <definedName name="PL_legal" localSheetId="3">#REF!</definedName>
    <definedName name="PL_legal" localSheetId="2">#REF!</definedName>
    <definedName name="PL_legal" localSheetId="1">#REF!</definedName>
    <definedName name="PL_legal">#REF!</definedName>
    <definedName name="_xlnm.Print_Area" localSheetId="11">'2007'!$C$1:$J$29</definedName>
    <definedName name="_xlnm.Print_Area" localSheetId="10">'2008'!$C$1:$J$31</definedName>
  </definedNames>
  <calcPr fullCalcOnLoad="1"/>
</workbook>
</file>

<file path=xl/sharedStrings.xml><?xml version="1.0" encoding="utf-8"?>
<sst xmlns="http://schemas.openxmlformats.org/spreadsheetml/2006/main" count="727" uniqueCount="218">
  <si>
    <t>Reported pre-tax profit</t>
  </si>
  <si>
    <t>Sale of UK/US assets</t>
  </si>
  <si>
    <t>- Net interest income</t>
  </si>
  <si>
    <t>- Net trading income</t>
  </si>
  <si>
    <t>40</t>
  </si>
  <si>
    <t>90</t>
  </si>
  <si>
    <t>Sale of HandelsFinans</t>
  </si>
  <si>
    <t>517</t>
  </si>
  <si>
    <t>One-off items, in sum</t>
  </si>
  <si>
    <t>130</t>
  </si>
  <si>
    <t>647</t>
  </si>
  <si>
    <t>Sale of unlisted shares</t>
  </si>
  <si>
    <t>115</t>
  </si>
  <si>
    <t>95</t>
  </si>
  <si>
    <t>139</t>
  </si>
  <si>
    <t>349</t>
  </si>
  <si>
    <t>Elimination of own shares</t>
  </si>
  <si>
    <t>-44</t>
  </si>
  <si>
    <t>-81</t>
  </si>
  <si>
    <t>-31</t>
  </si>
  <si>
    <t>-163</t>
  </si>
  <si>
    <t>-319</t>
  </si>
  <si>
    <t>Gains on sale of properties</t>
  </si>
  <si>
    <t>- Other income</t>
  </si>
  <si>
    <t>135</t>
  </si>
  <si>
    <t>131</t>
  </si>
  <si>
    <t>306</t>
  </si>
  <si>
    <t>70% of Health and accident result</t>
  </si>
  <si>
    <t>- Net income from insurance business</t>
  </si>
  <si>
    <t>-173</t>
  </si>
  <si>
    <t>Change in the shadow account balance</t>
  </si>
  <si>
    <t>441</t>
  </si>
  <si>
    <t>Integration costs (NB &amp; NIB)</t>
  </si>
  <si>
    <t>-134</t>
  </si>
  <si>
    <t>-119</t>
  </si>
  <si>
    <t>-301</t>
  </si>
  <si>
    <t>-554</t>
  </si>
  <si>
    <t>Amortisation of intangibles (NB &amp; NIB)</t>
  </si>
  <si>
    <t>-43</t>
  </si>
  <si>
    <t>-133</t>
  </si>
  <si>
    <t>-147</t>
  </si>
  <si>
    <t>-136</t>
  </si>
  <si>
    <t>-459</t>
  </si>
  <si>
    <t>Other extraordinary items, in sum</t>
  </si>
  <si>
    <t>68</t>
  </si>
  <si>
    <t>-118</t>
  </si>
  <si>
    <t>-297</t>
  </si>
  <si>
    <t>-62</t>
  </si>
  <si>
    <t>-409</t>
  </si>
  <si>
    <t>Adjusted pre-tax profit</t>
  </si>
  <si>
    <t>4,040</t>
  </si>
  <si>
    <t>4,310</t>
  </si>
  <si>
    <t>4,605</t>
  </si>
  <si>
    <t>4,596</t>
  </si>
  <si>
    <t>17,551</t>
  </si>
  <si>
    <t>Net interest income</t>
  </si>
  <si>
    <t>Net trading income</t>
  </si>
  <si>
    <t>Other income</t>
  </si>
  <si>
    <t>Net income from insurance business</t>
  </si>
  <si>
    <t>Revenues, in sum</t>
  </si>
  <si>
    <t>Costs</t>
  </si>
  <si>
    <t>Effect on pre-tax profit</t>
  </si>
  <si>
    <t xml:space="preserve">Q1 </t>
  </si>
  <si>
    <t xml:space="preserve">Q2 </t>
  </si>
  <si>
    <t xml:space="preserve">Q3 </t>
  </si>
  <si>
    <t xml:space="preserve">Q4 </t>
  </si>
  <si>
    <t>Full year</t>
  </si>
  <si>
    <t>Resultat før skat</t>
  </si>
  <si>
    <t>Salg af UK/US aktiver</t>
  </si>
  <si>
    <t>- Nettorenteindtægter</t>
  </si>
  <si>
    <t>- Handelsindtægter</t>
  </si>
  <si>
    <t>Salg af HandelsFinans</t>
  </si>
  <si>
    <t>Engangsposter i alt</t>
  </si>
  <si>
    <t>Avance på unoterede aktier</t>
  </si>
  <si>
    <t>Eliminering af egne aktier</t>
  </si>
  <si>
    <t>Avance ved salg af ejendomme</t>
  </si>
  <si>
    <t>- Øvrige indtægter</t>
  </si>
  <si>
    <t>70% af SUL-resultat</t>
  </si>
  <si>
    <t>- Indtjening fra forsikringsaktiviteter</t>
  </si>
  <si>
    <t>Ændring skyggekonto</t>
  </si>
  <si>
    <t>Integrationsomkostninger (NB &amp; NIB)</t>
  </si>
  <si>
    <t>Andre usædvanlige poster i alt</t>
  </si>
  <si>
    <t>Justeret resultat før skat</t>
  </si>
  <si>
    <t>Nettorenteindtægter</t>
  </si>
  <si>
    <t>Handelsindtægter</t>
  </si>
  <si>
    <t>Øvrige indtægter</t>
  </si>
  <si>
    <t>Indtjening fra forsikringsaktiviteter</t>
  </si>
  <si>
    <t>Indtægter i alt</t>
  </si>
  <si>
    <t>Omkostninger</t>
  </si>
  <si>
    <t>Effekt på resultat før skat</t>
  </si>
  <si>
    <t>Dansk</t>
  </si>
  <si>
    <t>English</t>
  </si>
  <si>
    <t>Hele året</t>
  </si>
  <si>
    <t>Shadow account</t>
  </si>
  <si>
    <t>Revaluation of properties</t>
  </si>
  <si>
    <t>Skyggekonto</t>
  </si>
  <si>
    <t>Ændret pensionsordning</t>
  </si>
  <si>
    <t>Changed pension scheme</t>
  </si>
  <si>
    <t xml:space="preserve"> </t>
  </si>
  <si>
    <t>Realkredit Danmark, Head office</t>
  </si>
  <si>
    <t>Værdiregulering af ejendomme</t>
  </si>
  <si>
    <t>Realkredit Danmark, hovedsæde</t>
  </si>
  <si>
    <t>Gain on unlisted infrastructure shares</t>
  </si>
  <si>
    <t>Gevinst på unoterede infrastruktur-aktier</t>
  </si>
  <si>
    <t>Salg af Amex indløsningsaktiviteter</t>
  </si>
  <si>
    <t>Sale of Amex acquiring activities</t>
  </si>
  <si>
    <t>YTD</t>
  </si>
  <si>
    <t>År til dato</t>
  </si>
  <si>
    <t>Sale of branches in Norway</t>
  </si>
  <si>
    <t>Salg af filialer i Norge</t>
  </si>
  <si>
    <t>Integration costs</t>
  </si>
  <si>
    <t>Integrationsomkostninger</t>
  </si>
  <si>
    <t>Amortisation of intangibles</t>
  </si>
  <si>
    <t>-</t>
  </si>
  <si>
    <t>Sale of Private Equity investments</t>
  </si>
  <si>
    <t>Salg af private equity investeringer</t>
  </si>
  <si>
    <t>Revaluation and sale of properties</t>
  </si>
  <si>
    <t>Værdiregulering og salg af ejendomme</t>
  </si>
  <si>
    <t>Sale of properties</t>
  </si>
  <si>
    <t>Salg af ejendomme</t>
  </si>
  <si>
    <t>Gain on unlisted shares</t>
  </si>
  <si>
    <t>Gevinst på unoterede aktier</t>
  </si>
  <si>
    <t>Gevinst på securitiserings-transaktioner</t>
  </si>
  <si>
    <t>Gain from securitisation transactions</t>
  </si>
  <si>
    <t>Goodwill impairment charges</t>
  </si>
  <si>
    <t>VAT refund</t>
  </si>
  <si>
    <t>Income in relation to court settlement in Finland</t>
  </si>
  <si>
    <t>Severance payments</t>
  </si>
  <si>
    <t xml:space="preserve">Tax compensation (Other Activities) </t>
  </si>
  <si>
    <t>Value adjustment of properties</t>
  </si>
  <si>
    <t>Indtægter vedr. dom i Finland</t>
  </si>
  <si>
    <t>Rente vedr. skatterefusion</t>
  </si>
  <si>
    <t>Nedskrivning på goodwill</t>
  </si>
  <si>
    <t>Skatterefusion</t>
  </si>
  <si>
    <t>Fratrædelsesgodtgørelse</t>
  </si>
  <si>
    <t>Loan impairment charges</t>
  </si>
  <si>
    <t>Nedskrivninger på udlån</t>
  </si>
  <si>
    <t>Gebyr bankpakke 1</t>
  </si>
  <si>
    <t>Betaling til Finansiel Stabilitet</t>
  </si>
  <si>
    <t xml:space="preserve">VAT refund (Other Activities) </t>
  </si>
  <si>
    <t xml:space="preserve">Interest on VAT refund (Other Activities) </t>
  </si>
  <si>
    <t>Rente vedr. momsrefusion</t>
  </si>
  <si>
    <t>Momsrefusion</t>
  </si>
  <si>
    <t xml:space="preserve">Financial services employer tax refund (Other Activities) </t>
  </si>
  <si>
    <t xml:space="preserve">Interest on fin. services emp. tax refund (Other Activities) </t>
  </si>
  <si>
    <t xml:space="preserve">Fees related to Bank Package 1 </t>
  </si>
  <si>
    <t>Loan imp. charges related to Bank Package 1</t>
  </si>
  <si>
    <t>Kursgevinst vedr. fusionen mellem PBS Holding A/S og Nordito AS</t>
  </si>
  <si>
    <t>Capital gain from merger of PBS Holding and Nordito AS</t>
  </si>
  <si>
    <t>Hensættelse til dækning af tab, Bankpakke I</t>
  </si>
  <si>
    <t>Omkostninger til Bankpakke 1</t>
  </si>
  <si>
    <t>Tilbagebetaling af lønsumsafgift/moms (Øvrige områder)</t>
  </si>
  <si>
    <t>Rente vedr. lønsumsafgift/moms (Øvrige områder)</t>
  </si>
  <si>
    <t>Omkostninger til indskydergarantifonden</t>
  </si>
  <si>
    <t>Dep. guarantee scheme</t>
  </si>
  <si>
    <t>Tilbagebetaling af moms</t>
  </si>
  <si>
    <t>Rente vedr. moms</t>
  </si>
  <si>
    <t>Interest on VAT refund</t>
  </si>
  <si>
    <t>Termination of insurance contract</t>
  </si>
  <si>
    <t>Goodwill write down</t>
  </si>
  <si>
    <t>Goodwill afskrivning</t>
  </si>
  <si>
    <t>Impairments</t>
  </si>
  <si>
    <t>Nedskrivninger</t>
  </si>
  <si>
    <t>Terminering af forsikringskontrakt</t>
  </si>
  <si>
    <t>Asset write-down</t>
  </si>
  <si>
    <t>Nedskrivning på aktiver</t>
  </si>
  <si>
    <t>2012 (DKK m)</t>
  </si>
  <si>
    <t>2011 (DKK m)</t>
  </si>
  <si>
    <t>2010 (DKK m)</t>
  </si>
  <si>
    <t>2009 (DKK m)</t>
  </si>
  <si>
    <t>2008 (DKK m)</t>
  </si>
  <si>
    <t>2007 (DKK m)</t>
  </si>
  <si>
    <t>2006 (DKK m)</t>
  </si>
  <si>
    <t>2005 (DKK m)</t>
  </si>
  <si>
    <t>Afskrivning på immaterielle aktiver</t>
  </si>
  <si>
    <t>Afskrivninger på immaterialle aktiver (NB &amp; NIB)</t>
  </si>
  <si>
    <t>Afskrivning af immaterielle aktiver (NB &amp; NIB)</t>
  </si>
  <si>
    <t>Severance payments etc.</t>
  </si>
  <si>
    <t>Fratrædelsesgodtgørelse mv.</t>
  </si>
  <si>
    <t>Omlægning af pensionsordninger</t>
  </si>
  <si>
    <t>Adjustment of pension plans</t>
  </si>
  <si>
    <t>Rebranding</t>
  </si>
  <si>
    <t>Revaluation of domicile property</t>
  </si>
  <si>
    <t>Nedskrivning af domicilejendomme</t>
  </si>
  <si>
    <t>Afskrivning på solgte udlejningsaktiver</t>
  </si>
  <si>
    <t>Depreciation, lease assets sold</t>
  </si>
  <si>
    <t>Reported pre-tax profit, core activities</t>
  </si>
  <si>
    <t>Resultat før skat, core aktiviteter</t>
  </si>
  <si>
    <t>Adjusted pre-tax profit, core activities</t>
  </si>
  <si>
    <t>Justeret resultat før skat, core aktiviteter</t>
  </si>
  <si>
    <t>Performance based compensation</t>
  </si>
  <si>
    <t>2013 (DKK m)</t>
  </si>
  <si>
    <t>Resultatafhængig løn</t>
  </si>
  <si>
    <t>2014 (DKK m)</t>
  </si>
  <si>
    <t>Omkostninger til indskydergarantifonden og bankskatter</t>
  </si>
  <si>
    <t>Dep. guarantee scheme and bank tax</t>
  </si>
  <si>
    <t>Goodwill nedskrivninger</t>
  </si>
  <si>
    <t>2015 (DKK m)</t>
  </si>
  <si>
    <t>Private Equity</t>
  </si>
  <si>
    <t>Property sales/adjustments</t>
  </si>
  <si>
    <t>Salg/korrigering af ejendomme</t>
  </si>
  <si>
    <t>2016 (DKK m)</t>
  </si>
  <si>
    <t>Reversal of provision for operational risks</t>
  </si>
  <si>
    <t>Tilbageførsel af hensættelse til operationelle risici</t>
  </si>
  <si>
    <t>Refund of VAT and payroll taxes, etc.</t>
  </si>
  <si>
    <t>Refusion af moms og lønsumsafgift, etc.</t>
  </si>
  <si>
    <t>Net fee income</t>
  </si>
  <si>
    <t>Nettogebyrindtægter</t>
  </si>
  <si>
    <t>Sale of VISA Europe</t>
  </si>
  <si>
    <t>Salg af VISA Europe</t>
  </si>
  <si>
    <t>Transfer of a portfolio of insurance contracts</t>
  </si>
  <si>
    <t>Salg/værdieregulering af ejendomme</t>
  </si>
  <si>
    <t>Ændring i portefølje af forsikringskontrakter</t>
  </si>
  <si>
    <t xml:space="preserve">Value adjustments of associated companies </t>
  </si>
  <si>
    <t>Sale of associated companies</t>
  </si>
  <si>
    <t>Værdiregulering af associerede virksomheder</t>
  </si>
  <si>
    <t>Salg af associerede virksomheder</t>
  </si>
  <si>
    <t>2017 (DKK m)</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</si>
</sst>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_ * #,##0_ ;_ * \-#,##0_ ;_ * &quot;-&quot;??_ ;_ @_ "/>
  </numFmts>
  <fonts count="54">
    <font>
      <sz val="10"/>
      <name val="Danske Text"/>
      <family val="0"/>
    </font>
    <font>
      <sz val="11"/>
      <color indexed="8"/>
      <name val="Calibri"/>
      <family val="2"/>
    </font>
    <font>
      <sz val="8"/>
      <name val="Danske Text"/>
      <family val="0"/>
    </font>
    <font>
      <sz val="10"/>
      <name val="Verdana"/>
      <family val="2"/>
    </font>
    <font>
      <sz val="10"/>
      <name val="Arial"/>
      <family val="2"/>
    </font>
    <font>
      <b/>
      <sz val="10"/>
      <name val="Verdana"/>
      <family val="2"/>
    </font>
    <font>
      <b/>
      <sz val="10"/>
      <color indexed="9"/>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Danske Text"/>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Danske Text"/>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Verdana"/>
      <family val="2"/>
    </font>
    <font>
      <sz val="10"/>
      <color indexed="8"/>
      <name val="Danske Text"/>
      <family val="0"/>
    </font>
    <font>
      <sz val="10"/>
      <color indexed="8"/>
      <name val="Verdana"/>
      <family val="2"/>
    </font>
    <font>
      <sz val="8"/>
      <name val="Segoe UI"/>
      <family val="2"/>
    </font>
    <font>
      <b/>
      <sz val="12"/>
      <color indexed="56"/>
      <name val="Verdana"/>
      <family val="0"/>
    </font>
    <font>
      <sz val="10"/>
      <color indexed="56"/>
      <name val="Verdana"/>
      <family val="0"/>
    </font>
    <font>
      <b/>
      <sz val="10"/>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Danske Text"/>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Danske Text"/>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Verdana"/>
      <family val="2"/>
    </font>
    <font>
      <sz val="10"/>
      <color rgb="FF000000"/>
      <name val="Danske Text"/>
      <family val="0"/>
    </font>
    <font>
      <sz val="10"/>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6"/>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color indexed="9"/>
      </left>
      <right/>
      <top/>
      <bottom/>
    </border>
    <border>
      <left/>
      <right/>
      <top/>
      <bottom style="thin"/>
    </border>
    <border>
      <left style="thin">
        <color indexed="9"/>
      </left>
      <right/>
      <top/>
      <bottom style="thin"/>
    </border>
    <border>
      <left/>
      <right/>
      <top style="thin"/>
      <bottom style="thin"/>
    </border>
    <border>
      <left style="thin"/>
      <right/>
      <top style="thin"/>
      <bottom style="thin"/>
    </border>
    <border>
      <left/>
      <right/>
      <top style="thin"/>
      <bottom style="double"/>
    </border>
    <border>
      <left style="thin"/>
      <right/>
      <top style="thin"/>
      <bottom style="double"/>
    </border>
    <border>
      <left style="thin"/>
      <right/>
      <top style="thin"/>
      <bottom/>
    </border>
    <border>
      <left/>
      <right/>
      <top style="thin"/>
      <bottom/>
    </border>
    <border>
      <left/>
      <right style="thin"/>
      <top style="thin"/>
      <bottom style="double"/>
    </border>
    <border>
      <left style="thin"/>
      <right/>
      <top/>
      <bottom style="thin"/>
    </border>
    <border>
      <left/>
      <right style="thin"/>
      <top/>
      <bottom/>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1">
    <xf numFmtId="0" fontId="0" fillId="0" borderId="0" xfId="0" applyAlignment="1">
      <alignment/>
    </xf>
    <xf numFmtId="0" fontId="3" fillId="33" borderId="0" xfId="0" applyFont="1" applyFill="1" applyAlignment="1">
      <alignment/>
    </xf>
    <xf numFmtId="0" fontId="3" fillId="33" borderId="0" xfId="0" applyFont="1" applyFill="1" applyAlignment="1">
      <alignment horizontal="right"/>
    </xf>
    <xf numFmtId="0" fontId="3" fillId="33" borderId="0" xfId="57" applyFont="1" applyFill="1">
      <alignment/>
      <protection/>
    </xf>
    <xf numFmtId="0" fontId="3" fillId="33" borderId="10" xfId="0" applyFont="1" applyFill="1" applyBorder="1" applyAlignment="1">
      <alignment horizontal="right"/>
    </xf>
    <xf numFmtId="0" fontId="6" fillId="34" borderId="0" xfId="0" applyFont="1" applyFill="1" applyAlignment="1">
      <alignment/>
    </xf>
    <xf numFmtId="0" fontId="6" fillId="34" borderId="11" xfId="0" applyFont="1" applyFill="1" applyBorder="1" applyAlignment="1">
      <alignment/>
    </xf>
    <xf numFmtId="0" fontId="6" fillId="34" borderId="12" xfId="0" applyFont="1" applyFill="1" applyBorder="1" applyAlignment="1">
      <alignment/>
    </xf>
    <xf numFmtId="0" fontId="6" fillId="34" borderId="13" xfId="0" applyFont="1" applyFill="1" applyBorder="1" applyAlignment="1">
      <alignment horizontal="right"/>
    </xf>
    <xf numFmtId="0" fontId="6" fillId="34" borderId="12" xfId="0" applyFont="1" applyFill="1" applyBorder="1" applyAlignment="1">
      <alignment horizontal="right"/>
    </xf>
    <xf numFmtId="0" fontId="5" fillId="33" borderId="14" xfId="0" applyFont="1" applyFill="1" applyBorder="1" applyAlignment="1">
      <alignment/>
    </xf>
    <xf numFmtId="3" fontId="5" fillId="33" borderId="15" xfId="0" applyNumberFormat="1" applyFont="1" applyFill="1" applyBorder="1" applyAlignment="1">
      <alignment horizontal="right"/>
    </xf>
    <xf numFmtId="3" fontId="5" fillId="33" borderId="14" xfId="0" applyNumberFormat="1" applyFont="1" applyFill="1" applyBorder="1" applyAlignment="1">
      <alignment horizontal="right"/>
    </xf>
    <xf numFmtId="0" fontId="5" fillId="33" borderId="16" xfId="0" applyFont="1" applyFill="1" applyBorder="1" applyAlignment="1">
      <alignment/>
    </xf>
    <xf numFmtId="0" fontId="5" fillId="33" borderId="17" xfId="0" applyFont="1" applyFill="1" applyBorder="1" applyAlignment="1">
      <alignment horizontal="right"/>
    </xf>
    <xf numFmtId="0" fontId="5" fillId="33" borderId="16" xfId="0" applyFont="1" applyFill="1" applyBorder="1" applyAlignment="1">
      <alignment horizontal="right"/>
    </xf>
    <xf numFmtId="0" fontId="5" fillId="33" borderId="15" xfId="0" applyFont="1" applyFill="1" applyBorder="1" applyAlignment="1">
      <alignment horizontal="right"/>
    </xf>
    <xf numFmtId="0" fontId="5" fillId="33" borderId="14" xfId="0" applyFont="1" applyFill="1" applyBorder="1" applyAlignment="1">
      <alignment horizontal="right"/>
    </xf>
    <xf numFmtId="0" fontId="3" fillId="33" borderId="18" xfId="0" applyFont="1" applyFill="1" applyBorder="1" applyAlignment="1">
      <alignment/>
    </xf>
    <xf numFmtId="0" fontId="3" fillId="33" borderId="10" xfId="0" applyFont="1" applyFill="1" applyBorder="1" applyAlignment="1">
      <alignment/>
    </xf>
    <xf numFmtId="0" fontId="5" fillId="33" borderId="15" xfId="0" applyFont="1" applyFill="1" applyBorder="1" applyAlignment="1">
      <alignment/>
    </xf>
    <xf numFmtId="3" fontId="5" fillId="33" borderId="14" xfId="0" applyNumberFormat="1" applyFont="1" applyFill="1" applyBorder="1" applyAlignment="1">
      <alignment/>
    </xf>
    <xf numFmtId="3" fontId="3" fillId="33" borderId="0" xfId="0" applyNumberFormat="1" applyFont="1" applyFill="1" applyAlignment="1">
      <alignment/>
    </xf>
    <xf numFmtId="0" fontId="5" fillId="33" borderId="17" xfId="0" applyFont="1" applyFill="1" applyBorder="1" applyAlignment="1">
      <alignment/>
    </xf>
    <xf numFmtId="0" fontId="5" fillId="33" borderId="0" xfId="0" applyFont="1" applyFill="1" applyAlignment="1">
      <alignment/>
    </xf>
    <xf numFmtId="0" fontId="5" fillId="33" borderId="10" xfId="0" applyFont="1" applyFill="1" applyBorder="1" applyAlignment="1">
      <alignment/>
    </xf>
    <xf numFmtId="3" fontId="5" fillId="33" borderId="0" xfId="0" applyNumberFormat="1" applyFont="1" applyFill="1" applyAlignment="1">
      <alignment/>
    </xf>
    <xf numFmtId="0" fontId="6" fillId="34" borderId="0" xfId="0" applyFont="1" applyFill="1" applyAlignment="1">
      <alignment horizontal="left"/>
    </xf>
    <xf numFmtId="0" fontId="3"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5" fillId="33" borderId="10" xfId="0" applyFont="1" applyFill="1" applyBorder="1" applyAlignment="1">
      <alignment horizontal="right"/>
    </xf>
    <xf numFmtId="0" fontId="5" fillId="33" borderId="0" xfId="0" applyFont="1" applyFill="1" applyBorder="1" applyAlignment="1">
      <alignment horizontal="right"/>
    </xf>
    <xf numFmtId="3" fontId="5" fillId="0" borderId="16" xfId="0" applyNumberFormat="1" applyFont="1" applyFill="1" applyBorder="1" applyAlignment="1">
      <alignment horizontal="right"/>
    </xf>
    <xf numFmtId="0" fontId="5" fillId="33" borderId="19" xfId="0" applyFont="1" applyFill="1" applyBorder="1" applyAlignment="1">
      <alignment/>
    </xf>
    <xf numFmtId="0" fontId="5" fillId="33" borderId="20" xfId="0" applyFont="1" applyFill="1" applyBorder="1" applyAlignment="1">
      <alignment/>
    </xf>
    <xf numFmtId="0" fontId="3" fillId="33" borderId="14" xfId="0" applyFont="1" applyFill="1" applyBorder="1" applyAlignment="1">
      <alignment/>
    </xf>
    <xf numFmtId="0" fontId="3" fillId="33" borderId="0" xfId="0" applyFont="1" applyFill="1" applyBorder="1" applyAlignment="1">
      <alignment horizontal="right"/>
    </xf>
    <xf numFmtId="3" fontId="5" fillId="33" borderId="16" xfId="0" applyNumberFormat="1" applyFont="1" applyFill="1" applyBorder="1" applyAlignment="1">
      <alignment horizontal="right"/>
    </xf>
    <xf numFmtId="3" fontId="5" fillId="33" borderId="19" xfId="0" applyNumberFormat="1" applyFont="1" applyFill="1" applyBorder="1" applyAlignment="1">
      <alignment/>
    </xf>
    <xf numFmtId="3" fontId="5" fillId="33" borderId="0" xfId="0" applyNumberFormat="1" applyFont="1" applyFill="1" applyBorder="1" applyAlignment="1">
      <alignment horizontal="right"/>
    </xf>
    <xf numFmtId="0" fontId="3" fillId="33" borderId="12" xfId="0" applyFont="1" applyFill="1" applyBorder="1" applyAlignment="1">
      <alignment/>
    </xf>
    <xf numFmtId="3" fontId="5" fillId="33" borderId="21" xfId="0" applyNumberFormat="1" applyFont="1" applyFill="1" applyBorder="1" applyAlignment="1">
      <alignment horizontal="right"/>
    </xf>
    <xf numFmtId="3" fontId="3" fillId="33" borderId="12" xfId="0" applyNumberFormat="1" applyFont="1" applyFill="1" applyBorder="1" applyAlignment="1">
      <alignment horizontal="right"/>
    </xf>
    <xf numFmtId="3" fontId="3" fillId="33" borderId="0" xfId="0" applyNumberFormat="1" applyFont="1" applyFill="1" applyBorder="1" applyAlignment="1">
      <alignment horizontal="right"/>
    </xf>
    <xf numFmtId="0" fontId="3" fillId="33" borderId="22" xfId="0" applyFont="1" applyFill="1" applyBorder="1" applyAlignment="1">
      <alignment/>
    </xf>
    <xf numFmtId="3" fontId="5" fillId="33" borderId="16" xfId="0" applyNumberFormat="1" applyFont="1" applyFill="1" applyBorder="1" applyAlignment="1">
      <alignment/>
    </xf>
    <xf numFmtId="0" fontId="3" fillId="33" borderId="23" xfId="0" applyFont="1" applyFill="1" applyBorder="1" applyAlignment="1">
      <alignment/>
    </xf>
    <xf numFmtId="0" fontId="3" fillId="33" borderId="19" xfId="0" applyFont="1" applyFill="1" applyBorder="1" applyAlignment="1">
      <alignment horizontal="right"/>
    </xf>
    <xf numFmtId="3" fontId="3" fillId="33" borderId="10" xfId="0" applyNumberFormat="1" applyFont="1" applyFill="1" applyBorder="1" applyAlignment="1">
      <alignment/>
    </xf>
    <xf numFmtId="3" fontId="3" fillId="33" borderId="0" xfId="0" applyNumberFormat="1" applyFont="1" applyFill="1" applyBorder="1" applyAlignment="1" quotePrefix="1">
      <alignment horizontal="right"/>
    </xf>
    <xf numFmtId="3" fontId="3" fillId="33" borderId="21" xfId="0" applyNumberFormat="1" applyFont="1" applyFill="1" applyBorder="1" applyAlignment="1">
      <alignment horizontal="right"/>
    </xf>
    <xf numFmtId="3" fontId="3" fillId="33" borderId="0" xfId="0" applyNumberFormat="1" applyFont="1" applyFill="1" applyBorder="1" applyAlignment="1">
      <alignment/>
    </xf>
    <xf numFmtId="3" fontId="3" fillId="33" borderId="19" xfId="0" applyNumberFormat="1" applyFont="1" applyFill="1" applyBorder="1" applyAlignment="1">
      <alignment horizontal="right"/>
    </xf>
    <xf numFmtId="3" fontId="3" fillId="33" borderId="10" xfId="0" applyNumberFormat="1" applyFont="1" applyFill="1" applyBorder="1" applyAlignment="1">
      <alignment horizontal="right"/>
    </xf>
    <xf numFmtId="3" fontId="3" fillId="33" borderId="0" xfId="0" applyNumberFormat="1" applyFont="1" applyFill="1" applyAlignment="1">
      <alignment horizontal="right"/>
    </xf>
    <xf numFmtId="3" fontId="3" fillId="33" borderId="10" xfId="0" applyNumberFormat="1" applyFont="1" applyFill="1" applyBorder="1" applyAlignment="1" quotePrefix="1">
      <alignment horizontal="right"/>
    </xf>
    <xf numFmtId="3" fontId="5" fillId="33" borderId="15" xfId="0" applyNumberFormat="1" applyFont="1" applyFill="1" applyBorder="1" applyAlignment="1">
      <alignment/>
    </xf>
    <xf numFmtId="3" fontId="5" fillId="33" borderId="10" xfId="0" applyNumberFormat="1" applyFont="1" applyFill="1" applyBorder="1" applyAlignment="1">
      <alignment/>
    </xf>
    <xf numFmtId="3" fontId="5" fillId="33" borderId="17" xfId="0" applyNumberFormat="1" applyFont="1" applyFill="1" applyBorder="1" applyAlignment="1">
      <alignment/>
    </xf>
    <xf numFmtId="3" fontId="3" fillId="33" borderId="18" xfId="0" applyNumberFormat="1" applyFont="1" applyFill="1" applyBorder="1" applyAlignment="1">
      <alignment horizontal="right"/>
    </xf>
    <xf numFmtId="3" fontId="5" fillId="33" borderId="10" xfId="0" applyNumberFormat="1" applyFont="1" applyFill="1" applyBorder="1" applyAlignment="1">
      <alignment horizontal="right"/>
    </xf>
    <xf numFmtId="3" fontId="3" fillId="35" borderId="19" xfId="0" applyNumberFormat="1" applyFont="1" applyFill="1" applyBorder="1" applyAlignment="1">
      <alignment horizontal="right"/>
    </xf>
    <xf numFmtId="3" fontId="3" fillId="35" borderId="12" xfId="0" applyNumberFormat="1" applyFont="1" applyFill="1" applyBorder="1" applyAlignment="1">
      <alignment horizontal="right"/>
    </xf>
    <xf numFmtId="0" fontId="0" fillId="33" borderId="0" xfId="0" applyFill="1" applyBorder="1" applyAlignment="1">
      <alignment/>
    </xf>
    <xf numFmtId="0" fontId="5" fillId="33" borderId="23" xfId="0" applyFont="1" applyFill="1" applyBorder="1" applyAlignment="1">
      <alignment/>
    </xf>
    <xf numFmtId="0" fontId="3" fillId="35" borderId="0" xfId="0" applyFont="1" applyFill="1" applyBorder="1" applyAlignment="1">
      <alignment/>
    </xf>
    <xf numFmtId="3" fontId="3" fillId="35" borderId="0" xfId="0" applyNumberFormat="1" applyFont="1" applyFill="1" applyBorder="1" applyAlignment="1">
      <alignment horizontal="right"/>
    </xf>
    <xf numFmtId="3" fontId="3" fillId="35" borderId="0" xfId="0" applyNumberFormat="1" applyFont="1" applyFill="1" applyBorder="1" applyAlignment="1">
      <alignment/>
    </xf>
    <xf numFmtId="3" fontId="3" fillId="35" borderId="0" xfId="0" applyNumberFormat="1" applyFont="1" applyFill="1" applyAlignment="1">
      <alignment/>
    </xf>
    <xf numFmtId="3" fontId="3" fillId="35" borderId="0" xfId="0" applyNumberFormat="1" applyFont="1" applyFill="1" applyBorder="1" applyAlignment="1" quotePrefix="1">
      <alignment horizontal="right"/>
    </xf>
    <xf numFmtId="3" fontId="5" fillId="35" borderId="15" xfId="0" applyNumberFormat="1" applyFont="1" applyFill="1" applyBorder="1" applyAlignment="1">
      <alignment horizontal="right"/>
    </xf>
    <xf numFmtId="3" fontId="3" fillId="35" borderId="10" xfId="0" applyNumberFormat="1" applyFont="1" applyFill="1" applyBorder="1" applyAlignment="1" quotePrefix="1">
      <alignment horizontal="right"/>
    </xf>
    <xf numFmtId="3" fontId="5" fillId="35" borderId="16" xfId="0" applyNumberFormat="1" applyFont="1" applyFill="1" applyBorder="1" applyAlignment="1">
      <alignment horizontal="right"/>
    </xf>
    <xf numFmtId="3" fontId="3" fillId="35" borderId="10" xfId="0" applyNumberFormat="1" applyFont="1" applyFill="1" applyBorder="1" applyAlignment="1">
      <alignment/>
    </xf>
    <xf numFmtId="3" fontId="5" fillId="35" borderId="15" xfId="0" applyNumberFormat="1" applyFont="1" applyFill="1" applyBorder="1" applyAlignment="1">
      <alignment/>
    </xf>
    <xf numFmtId="3" fontId="5" fillId="35" borderId="10" xfId="0" applyNumberFormat="1" applyFont="1" applyFill="1" applyBorder="1" applyAlignment="1">
      <alignment/>
    </xf>
    <xf numFmtId="3" fontId="5" fillId="35" borderId="17" xfId="0" applyNumberFormat="1" applyFont="1" applyFill="1" applyBorder="1" applyAlignment="1">
      <alignment/>
    </xf>
    <xf numFmtId="0" fontId="51" fillId="33" borderId="0" xfId="0" applyFont="1" applyFill="1" applyAlignment="1">
      <alignment/>
    </xf>
    <xf numFmtId="0" fontId="5" fillId="35" borderId="14" xfId="0" applyFont="1" applyFill="1" applyBorder="1" applyAlignment="1">
      <alignment/>
    </xf>
    <xf numFmtId="3" fontId="3" fillId="35" borderId="10" xfId="0" applyNumberFormat="1" applyFont="1" applyFill="1" applyBorder="1" applyAlignment="1">
      <alignment horizontal="right"/>
    </xf>
    <xf numFmtId="3" fontId="3" fillId="35" borderId="21" xfId="0" applyNumberFormat="1" applyFont="1" applyFill="1" applyBorder="1" applyAlignment="1">
      <alignment horizontal="right"/>
    </xf>
    <xf numFmtId="178" fontId="3" fillId="35" borderId="0" xfId="42" applyNumberFormat="1" applyFont="1" applyFill="1" applyAlignment="1">
      <alignment/>
    </xf>
    <xf numFmtId="3" fontId="5" fillId="35" borderId="0" xfId="0" applyNumberFormat="1" applyFont="1" applyFill="1" applyAlignment="1">
      <alignment/>
    </xf>
    <xf numFmtId="3" fontId="5" fillId="35" borderId="14" xfId="0" applyNumberFormat="1" applyFont="1" applyFill="1" applyBorder="1" applyAlignment="1">
      <alignment horizontal="right"/>
    </xf>
    <xf numFmtId="3" fontId="5" fillId="35" borderId="12" xfId="0" applyNumberFormat="1" applyFont="1" applyFill="1" applyBorder="1" applyAlignment="1">
      <alignment horizontal="right"/>
    </xf>
    <xf numFmtId="3" fontId="3" fillId="35" borderId="12" xfId="0" applyNumberFormat="1" applyFont="1" applyFill="1" applyBorder="1" applyAlignment="1" quotePrefix="1">
      <alignment horizontal="right"/>
    </xf>
    <xf numFmtId="3" fontId="5" fillId="35" borderId="12" xfId="0" applyNumberFormat="1" applyFont="1" applyFill="1" applyBorder="1" applyAlignment="1">
      <alignment/>
    </xf>
    <xf numFmtId="3" fontId="5" fillId="35" borderId="16" xfId="0" applyNumberFormat="1" applyFont="1" applyFill="1" applyBorder="1" applyAlignment="1">
      <alignment/>
    </xf>
    <xf numFmtId="0" fontId="3" fillId="35" borderId="22" xfId="0" applyFont="1" applyFill="1" applyBorder="1" applyAlignment="1">
      <alignment/>
    </xf>
    <xf numFmtId="0" fontId="4" fillId="35" borderId="0" xfId="0" applyFont="1" applyFill="1" applyAlignment="1">
      <alignment horizontal="left" readingOrder="1"/>
    </xf>
    <xf numFmtId="0" fontId="52" fillId="35" borderId="0" xfId="0" applyFont="1" applyFill="1" applyAlignment="1">
      <alignment horizontal="left" readingOrder="1"/>
    </xf>
    <xf numFmtId="0" fontId="3" fillId="35" borderId="0" xfId="0" applyFont="1" applyFill="1" applyAlignment="1">
      <alignment/>
    </xf>
    <xf numFmtId="3" fontId="5" fillId="35" borderId="19" xfId="0" applyNumberFormat="1" applyFont="1" applyFill="1" applyBorder="1" applyAlignment="1">
      <alignment/>
    </xf>
    <xf numFmtId="3" fontId="5" fillId="35" borderId="0" xfId="0" applyNumberFormat="1" applyFont="1" applyFill="1" applyBorder="1" applyAlignment="1">
      <alignment/>
    </xf>
    <xf numFmtId="3" fontId="53" fillId="35" borderId="0" xfId="0" applyNumberFormat="1" applyFont="1" applyFill="1" applyBorder="1" applyAlignment="1">
      <alignment horizontal="right"/>
    </xf>
    <xf numFmtId="3" fontId="53" fillId="33" borderId="0" xfId="0" applyNumberFormat="1" applyFont="1" applyFill="1" applyBorder="1" applyAlignment="1">
      <alignment horizontal="right"/>
    </xf>
    <xf numFmtId="3" fontId="5" fillId="35" borderId="14" xfId="0" applyNumberFormat="1" applyFont="1" applyFill="1" applyBorder="1" applyAlignment="1">
      <alignment/>
    </xf>
    <xf numFmtId="0" fontId="3" fillId="0" borderId="0" xfId="0" applyFont="1" applyFill="1" applyAlignment="1">
      <alignment/>
    </xf>
    <xf numFmtId="3" fontId="3" fillId="35" borderId="19" xfId="0" applyNumberFormat="1" applyFont="1" applyFill="1" applyBorder="1" applyAlignment="1" quotePrefix="1">
      <alignment horizontal="right"/>
    </xf>
    <xf numFmtId="0" fontId="0" fillId="33" borderId="0"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anskeBankExce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0</xdr:row>
      <xdr:rowOff>95250</xdr:rowOff>
    </xdr:from>
    <xdr:to>
      <xdr:col>9</xdr:col>
      <xdr:colOff>571500</xdr:colOff>
      <xdr:row>8</xdr:row>
      <xdr:rowOff>47625</xdr:rowOff>
    </xdr:to>
    <xdr:sp>
      <xdr:nvSpPr>
        <xdr:cNvPr id="1" name="Text Box 1"/>
        <xdr:cNvSpPr txBox="1">
          <a:spLocks noChangeArrowheads="1"/>
        </xdr:cNvSpPr>
      </xdr:nvSpPr>
      <xdr:spPr>
        <a:xfrm>
          <a:off x="3352800" y="95250"/>
          <a:ext cx="2705100" cy="1247775"/>
        </a:xfrm>
        <a:prstGeom prst="rect">
          <a:avLst/>
        </a:prstGeom>
        <a:solidFill>
          <a:srgbClr val="FFFFFF"/>
        </a:solidFill>
        <a:ln w="9525" cmpd="sng">
          <a:noFill/>
        </a:ln>
      </xdr:spPr>
      <xdr:txBody>
        <a:bodyPr vertOverflow="clip" wrap="square" lIns="36576" tIns="22860" rIns="36576" bIns="0"/>
        <a:p>
          <a:pPr algn="ctr">
            <a:defRPr/>
          </a:pPr>
          <a:r>
            <a:rPr lang="en-US" cap="none" sz="1200" b="1" i="0" u="none" baseline="0">
              <a:solidFill>
                <a:srgbClr val="003366"/>
              </a:solidFill>
              <a:latin typeface="Verdana"/>
              <a:ea typeface="Verdana"/>
              <a:cs typeface="Verdana"/>
            </a:rPr>
            <a:t>One-off items and other extraordinary items
</a:t>
          </a:r>
          <a:r>
            <a:rPr lang="en-US" cap="none" sz="1200" b="1" i="0" u="none" baseline="0">
              <a:solidFill>
                <a:srgbClr val="003366"/>
              </a:solidFill>
              <a:latin typeface="Verdana"/>
              <a:ea typeface="Verdana"/>
              <a:cs typeface="Verdana"/>
            </a:rPr>
            <a:t>
</a:t>
          </a:r>
          <a:r>
            <a:rPr lang="en-US" cap="none" sz="1000" b="0" i="0" u="none" baseline="0">
              <a:solidFill>
                <a:srgbClr val="003366"/>
              </a:solidFill>
              <a:latin typeface="Verdana"/>
              <a:ea typeface="Verdana"/>
              <a:cs typeface="Verdana"/>
            </a:rPr>
            <a:t>One-off items and other extraordinary items that have been disclosed and noted in Danske Bank's financial accounts.</a:t>
          </a:r>
        </a:p>
      </xdr:txBody>
    </xdr:sp>
    <xdr:clientData/>
  </xdr:twoCellAnchor>
  <xdr:twoCellAnchor>
    <xdr:from>
      <xdr:col>5</xdr:col>
      <xdr:colOff>200025</xdr:colOff>
      <xdr:row>8</xdr:row>
      <xdr:rowOff>76200</xdr:rowOff>
    </xdr:from>
    <xdr:to>
      <xdr:col>15</xdr:col>
      <xdr:colOff>114300</xdr:colOff>
      <xdr:row>23</xdr:row>
      <xdr:rowOff>38100</xdr:rowOff>
    </xdr:to>
    <xdr:sp>
      <xdr:nvSpPr>
        <xdr:cNvPr id="2" name="Text Box 3"/>
        <xdr:cNvSpPr txBox="1">
          <a:spLocks noChangeArrowheads="1"/>
        </xdr:cNvSpPr>
      </xdr:nvSpPr>
      <xdr:spPr>
        <a:xfrm>
          <a:off x="3248025" y="1371600"/>
          <a:ext cx="6010275" cy="2390775"/>
        </a:xfrm>
        <a:prstGeom prst="rect">
          <a:avLst/>
        </a:prstGeom>
        <a:solidFill>
          <a:srgbClr val="FFFFFF"/>
        </a:solidFill>
        <a:ln w="9525" cmpd="sng">
          <a:solidFill>
            <a:srgbClr val="003366"/>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Disclaimer:</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This publication has been prepared by Danske Bank for information purposes only. It is not an offer or solicitation of any offers to purchase or sell any securities, currency or financial instrument. Whilst reasonable care has been taken to ensure that the contents of this publication are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The Danske Bank Group’s research analysts are not permitted to invest in securities under coverage in their research sector. This publication is not intended for private customers in the UK or any person in the US. Danske Bank is regulated by the FSA for the conduct of investment business in the UK and is a member of the London Stock Exchange. Copyright © 2006 Danske Bank A/S. All rights reserved. This publication is protected by copyright and may not be re-produced in whole or in part without permission.</a:t>
          </a:r>
        </a:p>
      </xdr:txBody>
    </xdr:sp>
    <xdr:clientData/>
  </xdr:twoCellAnchor>
  <xdr:twoCellAnchor editAs="oneCell">
    <xdr:from>
      <xdr:col>0</xdr:col>
      <xdr:colOff>257175</xdr:colOff>
      <xdr:row>8</xdr:row>
      <xdr:rowOff>76200</xdr:rowOff>
    </xdr:from>
    <xdr:to>
      <xdr:col>5</xdr:col>
      <xdr:colOff>200025</xdr:colOff>
      <xdr:row>23</xdr:row>
      <xdr:rowOff>47625</xdr:rowOff>
    </xdr:to>
    <xdr:pic>
      <xdr:nvPicPr>
        <xdr:cNvPr id="3" name="Picture 9" descr="computer_performance"/>
        <xdr:cNvPicPr preferRelativeResize="1">
          <a:picLocks noChangeAspect="1"/>
        </xdr:cNvPicPr>
      </xdr:nvPicPr>
      <xdr:blipFill>
        <a:blip r:embed="rId1"/>
        <a:srcRect l="2258" t="1643" r="1976" b="2346"/>
        <a:stretch>
          <a:fillRect/>
        </a:stretch>
      </xdr:blipFill>
      <xdr:spPr>
        <a:xfrm>
          <a:off x="257175" y="1371600"/>
          <a:ext cx="2990850" cy="2400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skebank.com/TEMP/C.WINNT.Profiles.b51584.dat.notes/F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mer"/>
      <sheetName val="Intro"/>
      <sheetName val="PL_basis"/>
      <sheetName val="Balance_sheet"/>
      <sheetName val="Cash_flow_statement"/>
      <sheetName val="Key_ratios"/>
      <sheetName val="Per_share_data"/>
      <sheetName val="Dividende"/>
      <sheetName val="RAROC"/>
      <sheetName val="Highlights"/>
      <sheetName val="Events"/>
    </sheetNames>
    <sheetDataSet>
      <sheetData sheetId="3">
        <row r="6">
          <cell r="B6" t="str">
            <v>Balance</v>
          </cell>
          <cell r="C6" t="str">
            <v>2002</v>
          </cell>
          <cell r="D6" t="str">
            <v>2001</v>
          </cell>
          <cell r="E6" t="str">
            <v>2000</v>
          </cell>
          <cell r="F6" t="str">
            <v>1999</v>
          </cell>
          <cell r="G6" t="str">
            <v>1998</v>
          </cell>
        </row>
        <row r="7">
          <cell r="B7" t="str">
            <v>(mio. kr.)</v>
          </cell>
        </row>
        <row r="8">
          <cell r="B8" t="str">
            <v>AKTIVER</v>
          </cell>
        </row>
        <row r="9">
          <cell r="B9" t="str">
            <v>Kassebeholdning og anfordringstilgodehavender hos CB</v>
          </cell>
          <cell r="C9">
            <v>17565</v>
          </cell>
          <cell r="D9">
            <v>9566</v>
          </cell>
          <cell r="E9">
            <v>7752</v>
          </cell>
          <cell r="F9">
            <v>5498</v>
          </cell>
          <cell r="G9">
            <v>2788</v>
          </cell>
        </row>
        <row r="10">
          <cell r="B10" t="str">
            <v>Tilgodehavender hos kreditinstitutter og centralbanker</v>
          </cell>
          <cell r="C10">
            <v>199620</v>
          </cell>
          <cell r="D10">
            <v>140250</v>
          </cell>
          <cell r="E10">
            <v>132506</v>
          </cell>
          <cell r="F10">
            <v>88499</v>
          </cell>
          <cell r="G10">
            <v>64738</v>
          </cell>
        </row>
        <row r="11">
          <cell r="B11" t="str">
            <v>Udlån</v>
          </cell>
          <cell r="C11">
            <v>948346</v>
          </cell>
          <cell r="D11">
            <v>924021</v>
          </cell>
          <cell r="E11">
            <v>864274</v>
          </cell>
          <cell r="F11">
            <v>380956</v>
          </cell>
          <cell r="G11">
            <v>303132</v>
          </cell>
        </row>
        <row r="12">
          <cell r="B12" t="str">
            <v>Obligationer</v>
          </cell>
          <cell r="C12">
            <v>422680</v>
          </cell>
          <cell r="D12">
            <v>343078</v>
          </cell>
          <cell r="E12">
            <v>241051</v>
          </cell>
          <cell r="F12">
            <v>134105</v>
          </cell>
          <cell r="G12">
            <v>129149</v>
          </cell>
        </row>
        <row r="13">
          <cell r="B13" t="str">
            <v>Aktier m.v.</v>
          </cell>
          <cell r="C13">
            <v>9572</v>
          </cell>
          <cell r="D13">
            <v>12357</v>
          </cell>
          <cell r="E13">
            <v>17262</v>
          </cell>
          <cell r="F13">
            <v>12773</v>
          </cell>
          <cell r="G13">
            <v>10673</v>
          </cell>
        </row>
        <row r="14">
          <cell r="B14" t="str">
            <v>Kapitalandele i associerede virksomheder m.v.</v>
          </cell>
          <cell r="C14">
            <v>1673</v>
          </cell>
          <cell r="D14">
            <v>1421</v>
          </cell>
          <cell r="E14">
            <v>1602</v>
          </cell>
          <cell r="F14">
            <v>723</v>
          </cell>
          <cell r="G14">
            <v>675</v>
          </cell>
        </row>
        <row r="15">
          <cell r="B15" t="str">
            <v>Kapitalandele i tilknyttede virksomheder</v>
          </cell>
          <cell r="C15">
            <v>11604</v>
          </cell>
          <cell r="D15">
            <v>9644</v>
          </cell>
          <cell r="E15">
            <v>8804</v>
          </cell>
          <cell r="F15">
            <v>7934</v>
          </cell>
          <cell r="G15">
            <v>9509</v>
          </cell>
        </row>
        <row r="16">
          <cell r="B16" t="str">
            <v>Materielle aktiver</v>
          </cell>
          <cell r="C16">
            <v>6269</v>
          </cell>
          <cell r="D16">
            <v>6459</v>
          </cell>
          <cell r="E16">
            <v>6796</v>
          </cell>
          <cell r="F16">
            <v>4293</v>
          </cell>
          <cell r="G16">
            <v>4179</v>
          </cell>
        </row>
        <row r="17">
          <cell r="B17" t="str">
            <v>Egne kapitalandele</v>
          </cell>
          <cell r="C17">
            <v>732</v>
          </cell>
          <cell r="D17">
            <v>810</v>
          </cell>
          <cell r="E17">
            <v>839</v>
          </cell>
          <cell r="F17">
            <v>239</v>
          </cell>
          <cell r="G17">
            <v>237</v>
          </cell>
        </row>
        <row r="18">
          <cell r="B18" t="str">
            <v>Andre aktiver</v>
          </cell>
          <cell r="C18">
            <v>132510</v>
          </cell>
          <cell r="D18">
            <v>89864</v>
          </cell>
          <cell r="E18">
            <v>80780</v>
          </cell>
          <cell r="F18">
            <v>65867</v>
          </cell>
          <cell r="G18">
            <v>67283</v>
          </cell>
        </row>
        <row r="19">
          <cell r="B19" t="str">
            <v>Periodeafgrænsningsposter</v>
          </cell>
          <cell r="C19">
            <v>982</v>
          </cell>
          <cell r="D19">
            <v>1112</v>
          </cell>
          <cell r="E19">
            <v>1019</v>
          </cell>
          <cell r="F19">
            <v>529</v>
          </cell>
          <cell r="G19">
            <v>472</v>
          </cell>
        </row>
        <row r="20">
          <cell r="B20" t="str">
            <v>Aktiver i alt</v>
          </cell>
          <cell r="C20">
            <v>1751553</v>
          </cell>
          <cell r="D20">
            <v>1538582</v>
          </cell>
          <cell r="E20">
            <v>1362685</v>
          </cell>
          <cell r="F20">
            <v>701416</v>
          </cell>
          <cell r="G20">
            <v>592835</v>
          </cell>
        </row>
        <row r="22">
          <cell r="B22" t="str">
            <v>PASSIVER</v>
          </cell>
        </row>
        <row r="23">
          <cell r="B23" t="str">
            <v>Gæld til kreditinstitutter og centralbanker</v>
          </cell>
          <cell r="C23">
            <v>319573</v>
          </cell>
          <cell r="D23">
            <v>241042</v>
          </cell>
          <cell r="E23">
            <v>212949</v>
          </cell>
          <cell r="F23">
            <v>157617</v>
          </cell>
          <cell r="G23">
            <v>140383</v>
          </cell>
        </row>
        <row r="24">
          <cell r="B24" t="str">
            <v>Indlån</v>
          </cell>
          <cell r="C24">
            <v>427940</v>
          </cell>
          <cell r="D24">
            <v>400491</v>
          </cell>
          <cell r="E24">
            <v>366834</v>
          </cell>
          <cell r="F24">
            <v>266095</v>
          </cell>
          <cell r="G24">
            <v>213560</v>
          </cell>
        </row>
        <row r="25">
          <cell r="B25" t="str">
            <v>Udstedte obligationer</v>
          </cell>
          <cell r="C25">
            <v>699745</v>
          </cell>
          <cell r="D25">
            <v>673454</v>
          </cell>
          <cell r="E25">
            <v>563256</v>
          </cell>
          <cell r="F25">
            <v>149651</v>
          </cell>
          <cell r="G25">
            <v>107473</v>
          </cell>
        </row>
        <row r="26">
          <cell r="B26" t="str">
            <v>Andre passiver</v>
          </cell>
          <cell r="C26">
            <v>210609</v>
          </cell>
          <cell r="D26">
            <v>131927</v>
          </cell>
          <cell r="E26">
            <v>133501</v>
          </cell>
          <cell r="F26">
            <v>74726</v>
          </cell>
          <cell r="G26">
            <v>82964</v>
          </cell>
        </row>
        <row r="27">
          <cell r="B27" t="str">
            <v>Periodeafgrænsningsposter</v>
          </cell>
          <cell r="C27">
            <v>624</v>
          </cell>
          <cell r="D27">
            <v>674</v>
          </cell>
          <cell r="E27">
            <v>504</v>
          </cell>
          <cell r="F27">
            <v>391</v>
          </cell>
          <cell r="G27">
            <v>309</v>
          </cell>
        </row>
        <row r="28">
          <cell r="B28" t="str">
            <v>Hensættelser til forpligtelser</v>
          </cell>
          <cell r="C28">
            <v>1524</v>
          </cell>
          <cell r="D28">
            <v>2128</v>
          </cell>
          <cell r="E28">
            <v>4077</v>
          </cell>
          <cell r="F28">
            <v>981</v>
          </cell>
          <cell r="G28">
            <v>1126</v>
          </cell>
        </row>
        <row r="29">
          <cell r="B29" t="str">
            <v>Efterstillede kapitalindskud</v>
          </cell>
          <cell r="C29">
            <v>31210</v>
          </cell>
          <cell r="D29">
            <v>31765</v>
          </cell>
          <cell r="E29">
            <v>29675</v>
          </cell>
          <cell r="F29">
            <v>21413</v>
          </cell>
          <cell r="G29">
            <v>16654</v>
          </cell>
        </row>
        <row r="30">
          <cell r="B30" t="str">
            <v>Minoritetsinteresser</v>
          </cell>
          <cell r="C30">
            <v>9</v>
          </cell>
          <cell r="D30">
            <v>10</v>
          </cell>
          <cell r="E30">
            <v>983</v>
          </cell>
          <cell r="F30">
            <v>130</v>
          </cell>
          <cell r="G30">
            <v>54</v>
          </cell>
        </row>
        <row r="31">
          <cell r="B31" t="str">
            <v>Egenkapital</v>
          </cell>
        </row>
        <row r="32">
          <cell r="B32" t="str">
            <v>-Aktiekapital</v>
          </cell>
          <cell r="C32">
            <v>7320</v>
          </cell>
          <cell r="D32">
            <v>7320</v>
          </cell>
          <cell r="E32">
            <v>7592</v>
          </cell>
          <cell r="F32">
            <v>5293</v>
          </cell>
          <cell r="G32">
            <v>5293</v>
          </cell>
        </row>
        <row r="33">
          <cell r="B33" t="str">
            <v>-Overkurs ved emission</v>
          </cell>
          <cell r="C33">
            <v>0</v>
          </cell>
          <cell r="D33">
            <v>1227</v>
          </cell>
          <cell r="E33">
            <v>27764</v>
          </cell>
          <cell r="F33">
            <v>0</v>
          </cell>
          <cell r="G33">
            <v>0</v>
          </cell>
        </row>
        <row r="34">
          <cell r="B34" t="str">
            <v>-Reserve for egne kapitalandele</v>
          </cell>
          <cell r="C34">
            <v>732</v>
          </cell>
          <cell r="D34">
            <v>810</v>
          </cell>
          <cell r="E34">
            <v>839</v>
          </cell>
          <cell r="F34">
            <v>239</v>
          </cell>
          <cell r="G34">
            <v>0</v>
          </cell>
        </row>
        <row r="35">
          <cell r="B35" t="str">
            <v>-Opskrivningshenlæggelser</v>
          </cell>
          <cell r="C35">
            <v>38</v>
          </cell>
          <cell r="D35">
            <v>50</v>
          </cell>
          <cell r="E35">
            <v>52</v>
          </cell>
          <cell r="F35">
            <v>52</v>
          </cell>
          <cell r="G35">
            <v>52</v>
          </cell>
        </row>
        <row r="36">
          <cell r="B36" t="str">
            <v>-Overført fra tidligere år</v>
          </cell>
          <cell r="C36">
            <v>47367</v>
          </cell>
          <cell r="D36">
            <v>42448</v>
          </cell>
          <cell r="E36">
            <v>13320</v>
          </cell>
          <cell r="F36">
            <v>21166</v>
          </cell>
          <cell r="G36">
            <v>22023</v>
          </cell>
        </row>
        <row r="37">
          <cell r="B37" t="str">
            <v>-Overført af årets resultat</v>
          </cell>
          <cell r="C37">
            <v>4862</v>
          </cell>
          <cell r="D37">
            <v>5236</v>
          </cell>
          <cell r="E37">
            <v>1339</v>
          </cell>
          <cell r="F37">
            <v>3662</v>
          </cell>
          <cell r="G37">
            <v>2998</v>
          </cell>
        </row>
        <row r="38">
          <cell r="B38" t="str">
            <v>Egenkapital i alt</v>
          </cell>
          <cell r="C38">
            <v>60319</v>
          </cell>
          <cell r="D38">
            <v>57091</v>
          </cell>
          <cell r="E38">
            <v>50906</v>
          </cell>
          <cell r="F38">
            <v>30412</v>
          </cell>
          <cell r="G38">
            <v>30312</v>
          </cell>
        </row>
        <row r="40">
          <cell r="B40" t="str">
            <v>Passiver i alt</v>
          </cell>
          <cell r="C40">
            <v>1751553</v>
          </cell>
          <cell r="D40">
            <v>1538582</v>
          </cell>
          <cell r="E40">
            <v>1362685</v>
          </cell>
          <cell r="F40">
            <v>701416</v>
          </cell>
          <cell r="G40">
            <v>592835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8.00390625" defaultRowHeight="12.75"/>
  <cols>
    <col min="1" max="16384" width="8.00390625" style="3" customWidth="1"/>
  </cols>
  <sheetData/>
  <sheetProtection/>
  <printOptions/>
  <pageMargins left="0.75" right="0.75" top="1" bottom="1" header="0.5" footer="0.5"/>
  <pageSetup fitToHeight="1" fitToWidth="1" horizontalDpi="600" verticalDpi="600" orientation="landscape"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C1">
      <selection activeCell="C1" sqref="C1"/>
    </sheetView>
  </sheetViews>
  <sheetFormatPr defaultColWidth="9.00390625" defaultRowHeight="12.75"/>
  <cols>
    <col min="1" max="1" width="41.875" style="1" hidden="1" customWidth="1"/>
    <col min="2" max="2" width="30.875" style="1" hidden="1" customWidth="1"/>
    <col min="3" max="3" width="8.875" style="1" customWidth="1"/>
    <col min="4" max="4" width="40.62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169</v>
      </c>
      <c r="E4" s="6"/>
      <c r="F4" s="5"/>
      <c r="G4" s="5"/>
      <c r="H4" s="5"/>
      <c r="I4" s="5"/>
    </row>
    <row r="5" spans="1:9" ht="12.75">
      <c r="A5" s="1" t="s">
        <v>106</v>
      </c>
      <c r="B5" s="1" t="s">
        <v>107</v>
      </c>
      <c r="D5" s="7"/>
      <c r="E5" s="8" t="s">
        <v>62</v>
      </c>
      <c r="F5" s="9" t="s">
        <v>63</v>
      </c>
      <c r="G5" s="9" t="s">
        <v>64</v>
      </c>
      <c r="H5" s="9" t="s">
        <v>65</v>
      </c>
      <c r="I5" s="9" t="str">
        <f>IF($A$3=1,B5,A5)</f>
        <v>YTD</v>
      </c>
    </row>
    <row r="6" spans="1:9" ht="12.75">
      <c r="A6" s="28" t="s">
        <v>0</v>
      </c>
      <c r="B6" s="28" t="s">
        <v>67</v>
      </c>
      <c r="C6" s="28"/>
      <c r="D6" s="10" t="str">
        <f aca="true" t="shared" si="0" ref="D6:D13">IF($A$3=1,B6,A6)</f>
        <v>Reported pre-tax profit</v>
      </c>
      <c r="E6" s="11">
        <v>2330</v>
      </c>
      <c r="F6" s="12">
        <v>37</v>
      </c>
      <c r="G6" s="12">
        <v>1100</v>
      </c>
      <c r="H6" s="12">
        <v>1288</v>
      </c>
      <c r="I6" s="12">
        <f>SUM(E6:H6)</f>
        <v>4755</v>
      </c>
    </row>
    <row r="7" spans="1:11" ht="12.75">
      <c r="A7" s="28" t="s">
        <v>118</v>
      </c>
      <c r="B7" s="28" t="s">
        <v>119</v>
      </c>
      <c r="C7" s="28"/>
      <c r="D7" s="28" t="str">
        <f t="shared" si="0"/>
        <v>Sale of properties</v>
      </c>
      <c r="E7" s="60">
        <v>0</v>
      </c>
      <c r="F7" s="62">
        <v>0</v>
      </c>
      <c r="G7" s="53">
        <v>0</v>
      </c>
      <c r="H7" s="53">
        <v>0</v>
      </c>
      <c r="I7" s="44">
        <f>SUM(E7:H7)</f>
        <v>0</v>
      </c>
      <c r="K7" s="22"/>
    </row>
    <row r="8" spans="1:11" ht="12.75">
      <c r="A8" s="28" t="s">
        <v>129</v>
      </c>
      <c r="B8" s="28" t="s">
        <v>100</v>
      </c>
      <c r="C8" s="28"/>
      <c r="D8" s="28" t="str">
        <f t="shared" si="0"/>
        <v>Value adjustment of properties</v>
      </c>
      <c r="E8" s="54">
        <v>0</v>
      </c>
      <c r="F8" s="44">
        <v>-100</v>
      </c>
      <c r="G8" s="44">
        <v>0</v>
      </c>
      <c r="H8" s="67">
        <v>-18</v>
      </c>
      <c r="I8" s="67">
        <f aca="true" t="shared" si="1" ref="I8:I22">SUM(E8:H8)</f>
        <v>-118</v>
      </c>
      <c r="K8" s="22"/>
    </row>
    <row r="9" spans="1:11" ht="12.75">
      <c r="A9" s="28" t="s">
        <v>126</v>
      </c>
      <c r="B9" s="28" t="s">
        <v>130</v>
      </c>
      <c r="C9" s="28"/>
      <c r="D9" s="28" t="str">
        <f t="shared" si="0"/>
        <v>Income in relation to court settlement in Finland</v>
      </c>
      <c r="E9" s="54">
        <v>63</v>
      </c>
      <c r="F9" s="44">
        <v>0</v>
      </c>
      <c r="G9" s="44">
        <v>0</v>
      </c>
      <c r="H9" s="44">
        <v>0</v>
      </c>
      <c r="I9" s="44">
        <f t="shared" si="1"/>
        <v>63</v>
      </c>
      <c r="K9" s="22"/>
    </row>
    <row r="10" spans="1:11" ht="12.75">
      <c r="A10" s="28" t="s">
        <v>128</v>
      </c>
      <c r="B10" s="28" t="s">
        <v>131</v>
      </c>
      <c r="C10" s="28"/>
      <c r="D10" s="28" t="str">
        <f t="shared" si="0"/>
        <v>Tax compensation (Other Activities) </v>
      </c>
      <c r="E10" s="54">
        <v>0</v>
      </c>
      <c r="F10" s="67">
        <v>55</v>
      </c>
      <c r="G10" s="44">
        <v>0</v>
      </c>
      <c r="H10" s="44">
        <v>0</v>
      </c>
      <c r="I10" s="44">
        <f t="shared" si="1"/>
        <v>55</v>
      </c>
      <c r="K10" s="22"/>
    </row>
    <row r="11" spans="1:11" ht="12.75">
      <c r="A11" s="28" t="s">
        <v>139</v>
      </c>
      <c r="B11" s="66" t="s">
        <v>142</v>
      </c>
      <c r="C11" s="28"/>
      <c r="D11" s="45" t="str">
        <f t="shared" si="0"/>
        <v>VAT refund (Other Activities) </v>
      </c>
      <c r="E11" s="44">
        <v>0</v>
      </c>
      <c r="F11" s="67">
        <v>0</v>
      </c>
      <c r="G11" s="44">
        <v>0</v>
      </c>
      <c r="H11" s="44">
        <v>179</v>
      </c>
      <c r="I11" s="44">
        <f t="shared" si="1"/>
        <v>179</v>
      </c>
      <c r="K11" s="22"/>
    </row>
    <row r="12" spans="1:11" ht="12.75">
      <c r="A12" s="28" t="s">
        <v>140</v>
      </c>
      <c r="B12" s="66" t="s">
        <v>141</v>
      </c>
      <c r="C12" s="28"/>
      <c r="D12" s="28" t="str">
        <f t="shared" si="0"/>
        <v>Interest on VAT refund (Other Activities) </v>
      </c>
      <c r="E12" s="51">
        <v>0</v>
      </c>
      <c r="F12" s="63">
        <v>0</v>
      </c>
      <c r="G12" s="43">
        <v>0</v>
      </c>
      <c r="H12" s="43">
        <v>87</v>
      </c>
      <c r="I12" s="44">
        <f t="shared" si="1"/>
        <v>87</v>
      </c>
      <c r="K12" s="22"/>
    </row>
    <row r="13" spans="1:9" ht="12" customHeight="1">
      <c r="A13" s="28" t="s">
        <v>8</v>
      </c>
      <c r="B13" s="28" t="s">
        <v>72</v>
      </c>
      <c r="C13" s="28"/>
      <c r="D13" s="10" t="str">
        <f t="shared" si="0"/>
        <v>One-off items, in sum</v>
      </c>
      <c r="E13" s="11">
        <f>SUM(E7:E12)</f>
        <v>63</v>
      </c>
      <c r="F13" s="12">
        <f>SUM(F7:F12)</f>
        <v>-45</v>
      </c>
      <c r="G13" s="12">
        <f>SUM(G7:G12)</f>
        <v>0</v>
      </c>
      <c r="H13" s="12">
        <f>SUM(H7:H12)</f>
        <v>248</v>
      </c>
      <c r="I13" s="12">
        <f>SUM(I7:I12)</f>
        <v>266</v>
      </c>
    </row>
    <row r="14" spans="1:9" ht="12" customHeight="1">
      <c r="A14" s="28" t="s">
        <v>124</v>
      </c>
      <c r="B14" s="28" t="s">
        <v>132</v>
      </c>
      <c r="C14" s="28"/>
      <c r="D14" s="28" t="str">
        <f aca="true" t="shared" si="2" ref="D14:D23">IF($A$3=1,B14,A14)</f>
        <v>Goodwill impairment charges</v>
      </c>
      <c r="E14" s="54">
        <v>0</v>
      </c>
      <c r="F14" s="44">
        <f>-1417</f>
        <v>-1417</v>
      </c>
      <c r="G14" s="44">
        <v>0</v>
      </c>
      <c r="H14" s="44">
        <v>-41</v>
      </c>
      <c r="I14" s="44">
        <f t="shared" si="1"/>
        <v>-1458</v>
      </c>
    </row>
    <row r="15" spans="1:9" ht="12.75">
      <c r="A15" s="28" t="s">
        <v>110</v>
      </c>
      <c r="B15" s="28" t="s">
        <v>111</v>
      </c>
      <c r="C15" s="28"/>
      <c r="D15" s="1" t="str">
        <f t="shared" si="2"/>
        <v>Integration costs</v>
      </c>
      <c r="E15" s="54">
        <v>-98</v>
      </c>
      <c r="F15" s="55">
        <v>-83</v>
      </c>
      <c r="G15" s="2">
        <v>-64</v>
      </c>
      <c r="H15" s="2">
        <v>-46</v>
      </c>
      <c r="I15" s="44">
        <f t="shared" si="1"/>
        <v>-291</v>
      </c>
    </row>
    <row r="16" spans="1:9" ht="12.75">
      <c r="A16" s="1" t="s">
        <v>112</v>
      </c>
      <c r="B16" s="28" t="s">
        <v>174</v>
      </c>
      <c r="C16" s="28"/>
      <c r="D16" s="1" t="str">
        <f t="shared" si="2"/>
        <v>Amortisation of intangibles</v>
      </c>
      <c r="E16" s="54">
        <v>-128</v>
      </c>
      <c r="F16" s="55">
        <v>-125</v>
      </c>
      <c r="G16" s="2">
        <v>-127</v>
      </c>
      <c r="H16" s="2">
        <v>-125</v>
      </c>
      <c r="I16" s="44">
        <f>SUM(E16:H16)</f>
        <v>-505</v>
      </c>
    </row>
    <row r="17" spans="1:9" ht="12.75">
      <c r="A17" s="1" t="s">
        <v>127</v>
      </c>
      <c r="B17" s="28" t="s">
        <v>134</v>
      </c>
      <c r="C17" s="28"/>
      <c r="D17" s="1" t="str">
        <f t="shared" si="2"/>
        <v>Severance payments</v>
      </c>
      <c r="E17" s="54">
        <v>-260</v>
      </c>
      <c r="F17" s="55">
        <v>-68</v>
      </c>
      <c r="G17" s="2">
        <v>-193</v>
      </c>
      <c r="H17" s="2">
        <v>-145</v>
      </c>
      <c r="I17" s="44">
        <f t="shared" si="1"/>
        <v>-666</v>
      </c>
    </row>
    <row r="18" spans="1:9" ht="12.75">
      <c r="A18" s="1" t="s">
        <v>145</v>
      </c>
      <c r="B18" s="66" t="s">
        <v>137</v>
      </c>
      <c r="C18" s="28"/>
      <c r="D18" s="1" t="str">
        <f t="shared" si="2"/>
        <v>Fees related to Bank Package 1 </v>
      </c>
      <c r="E18" s="54">
        <v>-625</v>
      </c>
      <c r="F18" s="55">
        <v>-625</v>
      </c>
      <c r="G18" s="2">
        <v>-625</v>
      </c>
      <c r="H18" s="2">
        <v>-625</v>
      </c>
      <c r="I18" s="44">
        <f t="shared" si="1"/>
        <v>-2500</v>
      </c>
    </row>
    <row r="19" spans="1:9" ht="12.75">
      <c r="A19" s="1" t="s">
        <v>146</v>
      </c>
      <c r="B19" s="66" t="s">
        <v>138</v>
      </c>
      <c r="C19" s="28"/>
      <c r="D19" s="1" t="str">
        <f>IF($A$3=1,B19,A19)</f>
        <v>Loan imp. charges related to Bank Package 1</v>
      </c>
      <c r="E19" s="54">
        <v>-256</v>
      </c>
      <c r="F19" s="55">
        <v>-583</v>
      </c>
      <c r="G19" s="2">
        <v>-364</v>
      </c>
      <c r="H19" s="2">
        <v>-409</v>
      </c>
      <c r="I19" s="44">
        <f t="shared" si="1"/>
        <v>-1612</v>
      </c>
    </row>
    <row r="20" spans="1:9" ht="12.75">
      <c r="A20" s="1" t="s">
        <v>93</v>
      </c>
      <c r="B20" s="28" t="s">
        <v>95</v>
      </c>
      <c r="C20" s="28"/>
      <c r="D20" s="1" t="str">
        <f t="shared" si="2"/>
        <v>Shadow account</v>
      </c>
      <c r="E20" s="56">
        <v>-272</v>
      </c>
      <c r="F20" s="55">
        <v>-266</v>
      </c>
      <c r="G20" s="2">
        <v>-271</v>
      </c>
      <c r="H20" s="44">
        <v>1382</v>
      </c>
      <c r="I20" s="44">
        <f t="shared" si="1"/>
        <v>573</v>
      </c>
    </row>
    <row r="21" spans="1:11" ht="12.75">
      <c r="A21" s="28" t="s">
        <v>43</v>
      </c>
      <c r="B21" s="28" t="s">
        <v>81</v>
      </c>
      <c r="C21" s="28" t="s">
        <v>98</v>
      </c>
      <c r="D21" s="10" t="str">
        <f t="shared" si="2"/>
        <v>Other extraordinary items, in sum</v>
      </c>
      <c r="E21" s="11">
        <f>SUM(E14:E20)</f>
        <v>-1639</v>
      </c>
      <c r="F21" s="12">
        <f>SUM(F14:F20)</f>
        <v>-3167</v>
      </c>
      <c r="G21" s="12">
        <f>SUM(G14:G20)</f>
        <v>-1644</v>
      </c>
      <c r="H21" s="12">
        <f>SUM(H14:H20)</f>
        <v>-9</v>
      </c>
      <c r="I21" s="12">
        <f t="shared" si="1"/>
        <v>-6459</v>
      </c>
      <c r="K21" s="22"/>
    </row>
    <row r="22" spans="1:11" ht="12.75">
      <c r="A22" s="28" t="s">
        <v>16</v>
      </c>
      <c r="B22" s="28" t="s">
        <v>74</v>
      </c>
      <c r="C22" s="28"/>
      <c r="D22" s="47" t="str">
        <f t="shared" si="2"/>
        <v>Elimination of own shares</v>
      </c>
      <c r="E22" s="53">
        <v>28</v>
      </c>
      <c r="F22" s="53">
        <v>-224</v>
      </c>
      <c r="G22" s="48">
        <v>-195</v>
      </c>
      <c r="H22" s="48">
        <v>67</v>
      </c>
      <c r="I22" s="53">
        <f t="shared" si="1"/>
        <v>-324</v>
      </c>
      <c r="K22" s="22"/>
    </row>
    <row r="23" spans="1:9" ht="13.5" thickBot="1">
      <c r="A23" s="28" t="s">
        <v>49</v>
      </c>
      <c r="B23" s="28" t="s">
        <v>82</v>
      </c>
      <c r="C23" s="28"/>
      <c r="D23" s="35" t="str">
        <f t="shared" si="2"/>
        <v>Adjusted pre-tax profit</v>
      </c>
      <c r="E23" s="38">
        <f>E6-E13-E21-E22</f>
        <v>3878</v>
      </c>
      <c r="F23" s="38">
        <f>F6-F13-F21-F22</f>
        <v>3473</v>
      </c>
      <c r="G23" s="38">
        <f>G6-G13-G21-G22</f>
        <v>2939</v>
      </c>
      <c r="H23" s="38">
        <f>H6-H13-H21-H22</f>
        <v>982</v>
      </c>
      <c r="I23" s="38">
        <f>I6-I13-I21-I22</f>
        <v>11272</v>
      </c>
    </row>
    <row r="24" ht="13.5" thickTop="1"/>
    <row r="25" spans="5:7" ht="12.75">
      <c r="E25" s="22"/>
      <c r="F25" s="22"/>
      <c r="G25" s="22"/>
    </row>
    <row r="27" spans="4:9" ht="12.75">
      <c r="D27" s="27" t="str">
        <f>D4</f>
        <v>2009 (DKK m)</v>
      </c>
      <c r="E27" s="6"/>
      <c r="F27" s="5"/>
      <c r="G27" s="5"/>
      <c r="H27" s="5"/>
      <c r="I27" s="5"/>
    </row>
    <row r="28" spans="4:9" ht="12.75">
      <c r="D28" s="7"/>
      <c r="E28" s="8" t="str">
        <f>E5</f>
        <v>Q1 </v>
      </c>
      <c r="F28" s="9" t="str">
        <f>F5</f>
        <v>Q2 </v>
      </c>
      <c r="G28" s="9" t="str">
        <f>G5</f>
        <v>Q3 </v>
      </c>
      <c r="H28" s="9" t="str">
        <f>H5</f>
        <v>Q4 </v>
      </c>
      <c r="I28" s="9" t="str">
        <f>IF($A$3=1,B5,A5)</f>
        <v>YTD</v>
      </c>
    </row>
    <row r="29" spans="1:9" ht="12.75">
      <c r="A29" s="28" t="s">
        <v>55</v>
      </c>
      <c r="B29" s="30" t="s">
        <v>83</v>
      </c>
      <c r="C29" s="28"/>
      <c r="D29" s="1" t="str">
        <f aca="true" t="shared" si="3" ref="D29:D36">IF($A$3=1,B29,A29)</f>
        <v>Net interest income</v>
      </c>
      <c r="E29" s="56">
        <f>E9</f>
        <v>63</v>
      </c>
      <c r="F29" s="55">
        <f>F10</f>
        <v>55</v>
      </c>
      <c r="G29" s="55">
        <f>G10</f>
        <v>0</v>
      </c>
      <c r="H29" s="55">
        <f>H12</f>
        <v>87</v>
      </c>
      <c r="I29" s="22">
        <f aca="true" t="shared" si="4" ref="I29:I35">SUM(E29:H29)</f>
        <v>205</v>
      </c>
    </row>
    <row r="30" spans="1:9" ht="12.75">
      <c r="A30" s="28" t="s">
        <v>56</v>
      </c>
      <c r="B30" s="30" t="s">
        <v>84</v>
      </c>
      <c r="C30" s="28"/>
      <c r="D30" s="1" t="str">
        <f t="shared" si="3"/>
        <v>Net trading income</v>
      </c>
      <c r="E30" s="49">
        <f>E22</f>
        <v>28</v>
      </c>
      <c r="F30" s="52">
        <f>F22</f>
        <v>-224</v>
      </c>
      <c r="G30" s="52">
        <f>G22</f>
        <v>-195</v>
      </c>
      <c r="H30" s="2">
        <f>H22</f>
        <v>67</v>
      </c>
      <c r="I30" s="22">
        <f t="shared" si="4"/>
        <v>-324</v>
      </c>
    </row>
    <row r="31" spans="1:9" ht="12.75">
      <c r="A31" s="28" t="s">
        <v>57</v>
      </c>
      <c r="B31" s="30" t="s">
        <v>85</v>
      </c>
      <c r="C31" s="28"/>
      <c r="D31" s="1" t="str">
        <f t="shared" si="3"/>
        <v>Other income</v>
      </c>
      <c r="E31" s="49">
        <f>+E7</f>
        <v>0</v>
      </c>
      <c r="F31" s="52">
        <f>F8</f>
        <v>-100</v>
      </c>
      <c r="G31" s="52">
        <f>G8</f>
        <v>0</v>
      </c>
      <c r="H31" s="68">
        <f>H11+H8</f>
        <v>161</v>
      </c>
      <c r="I31" s="69">
        <f t="shared" si="4"/>
        <v>61</v>
      </c>
    </row>
    <row r="32" spans="1:9" ht="12.75">
      <c r="A32" s="28" t="s">
        <v>58</v>
      </c>
      <c r="B32" s="30" t="s">
        <v>86</v>
      </c>
      <c r="C32" s="28"/>
      <c r="D32" s="1" t="str">
        <f t="shared" si="3"/>
        <v>Net income from insurance business</v>
      </c>
      <c r="E32" s="56">
        <f>+E20</f>
        <v>-272</v>
      </c>
      <c r="F32" s="50">
        <f>+F20</f>
        <v>-266</v>
      </c>
      <c r="G32" s="50">
        <f>+G20</f>
        <v>-271</v>
      </c>
      <c r="H32" s="44">
        <f>H20</f>
        <v>1382</v>
      </c>
      <c r="I32" s="70">
        <f t="shared" si="4"/>
        <v>573</v>
      </c>
    </row>
    <row r="33" spans="1:10" ht="12.75">
      <c r="A33" s="28" t="s">
        <v>59</v>
      </c>
      <c r="B33" s="30" t="s">
        <v>87</v>
      </c>
      <c r="C33" s="28"/>
      <c r="D33" s="10" t="str">
        <f t="shared" si="3"/>
        <v>Revenues, in sum</v>
      </c>
      <c r="E33" s="57">
        <f>SUM(E29:E32)</f>
        <v>-181</v>
      </c>
      <c r="F33" s="21">
        <f>SUM(F29:F32)</f>
        <v>-535</v>
      </c>
      <c r="G33" s="21">
        <f>SUM(G29:G32)</f>
        <v>-466</v>
      </c>
      <c r="H33" s="21">
        <f>SUM(H29:H32)</f>
        <v>1697</v>
      </c>
      <c r="I33" s="21">
        <f t="shared" si="4"/>
        <v>515</v>
      </c>
      <c r="J33" s="22"/>
    </row>
    <row r="34" spans="1:9" ht="12.75">
      <c r="A34" s="28" t="s">
        <v>60</v>
      </c>
      <c r="B34" s="30" t="s">
        <v>88</v>
      </c>
      <c r="C34" s="28"/>
      <c r="D34" s="65" t="str">
        <f t="shared" si="3"/>
        <v>Costs</v>
      </c>
      <c r="E34" s="57">
        <f>SUM(E14:E18)</f>
        <v>-1111</v>
      </c>
      <c r="F34" s="39">
        <f>SUM(F14:F18)</f>
        <v>-2318</v>
      </c>
      <c r="G34" s="39">
        <f>SUM(G14:G18)</f>
        <v>-1009</v>
      </c>
      <c r="H34" s="39">
        <f>SUM(H14:H18)</f>
        <v>-982</v>
      </c>
      <c r="I34" s="21">
        <f t="shared" si="4"/>
        <v>-5420</v>
      </c>
    </row>
    <row r="35" spans="1:9" ht="12.75">
      <c r="A35" s="28" t="s">
        <v>135</v>
      </c>
      <c r="B35" s="64" t="s">
        <v>136</v>
      </c>
      <c r="C35" s="28"/>
      <c r="D35" s="24" t="str">
        <f t="shared" si="3"/>
        <v>Loan impairment charges</v>
      </c>
      <c r="E35" s="58">
        <f>E19</f>
        <v>-256</v>
      </c>
      <c r="F35" s="39">
        <f>F19</f>
        <v>-583</v>
      </c>
      <c r="G35" s="39">
        <f>G19</f>
        <v>-364</v>
      </c>
      <c r="H35" s="39">
        <f>H19</f>
        <v>-409</v>
      </c>
      <c r="I35" s="21">
        <f t="shared" si="4"/>
        <v>-1612</v>
      </c>
    </row>
    <row r="36" spans="1:9" ht="13.5" thickBot="1">
      <c r="A36" s="28" t="s">
        <v>61</v>
      </c>
      <c r="B36" s="30" t="s">
        <v>89</v>
      </c>
      <c r="C36" s="28"/>
      <c r="D36" s="13" t="str">
        <f t="shared" si="3"/>
        <v>Effect on pre-tax profit</v>
      </c>
      <c r="E36" s="59">
        <f>E34+E33+E35</f>
        <v>-1548</v>
      </c>
      <c r="F36" s="46">
        <f>F34+F33+F35</f>
        <v>-3436</v>
      </c>
      <c r="G36" s="46">
        <f>G34+G33+G35</f>
        <v>-1839</v>
      </c>
      <c r="H36" s="46">
        <f>H34+H33+H35</f>
        <v>306</v>
      </c>
      <c r="I36" s="46">
        <f>I34+I33+I35</f>
        <v>-6517</v>
      </c>
    </row>
    <row r="37" spans="1:3" ht="13.5" thickTop="1">
      <c r="A37" s="28"/>
      <c r="B37" s="28"/>
      <c r="C37" s="28"/>
    </row>
    <row r="38" spans="5:6" ht="12.75">
      <c r="E38" s="22"/>
      <c r="F38" s="22"/>
    </row>
    <row r="39" spans="5:9" ht="12.75">
      <c r="E39" s="22"/>
      <c r="F39" s="22"/>
      <c r="G39" s="22"/>
      <c r="H39" s="22"/>
      <c r="I39" s="22"/>
    </row>
    <row r="44" ht="12.75">
      <c r="E44" s="22"/>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89" r:id="rId2"/>
  <legacyDrawing r:id="rId1"/>
</worksheet>
</file>

<file path=xl/worksheets/sheet11.xml><?xml version="1.0" encoding="utf-8"?>
<worksheet xmlns="http://schemas.openxmlformats.org/spreadsheetml/2006/main" xmlns:r="http://schemas.openxmlformats.org/officeDocument/2006/relationships">
  <dimension ref="A1:K38"/>
  <sheetViews>
    <sheetView zoomScalePageLayoutView="0" workbookViewId="0" topLeftCell="C1">
      <selection activeCell="C1" sqref="C1"/>
    </sheetView>
  </sheetViews>
  <sheetFormatPr defaultColWidth="9.00390625" defaultRowHeight="12.75"/>
  <cols>
    <col min="1" max="1" width="31.125" style="1" hidden="1" customWidth="1"/>
    <col min="2" max="2" width="32.6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170</v>
      </c>
      <c r="E4" s="6"/>
      <c r="F4" s="5"/>
      <c r="G4" s="5"/>
      <c r="H4" s="5"/>
      <c r="I4" s="5"/>
    </row>
    <row r="5" spans="1:9" ht="12.75">
      <c r="A5" s="1" t="s">
        <v>106</v>
      </c>
      <c r="B5" s="1" t="s">
        <v>107</v>
      </c>
      <c r="D5" s="7"/>
      <c r="E5" s="8" t="s">
        <v>62</v>
      </c>
      <c r="F5" s="9" t="s">
        <v>63</v>
      </c>
      <c r="G5" s="9" t="s">
        <v>64</v>
      </c>
      <c r="H5" s="9" t="s">
        <v>65</v>
      </c>
      <c r="I5" s="9" t="str">
        <f>IF($A$3=1,B5,A5)</f>
        <v>YTD</v>
      </c>
    </row>
    <row r="6" spans="1:9" ht="12.75">
      <c r="A6" s="28" t="s">
        <v>0</v>
      </c>
      <c r="B6" s="28" t="s">
        <v>67</v>
      </c>
      <c r="C6" s="28"/>
      <c r="D6" s="10" t="str">
        <f aca="true" t="shared" si="0" ref="D6:D18">IF($A$3=1,B6,A6)</f>
        <v>Reported pre-tax profit</v>
      </c>
      <c r="E6" s="11">
        <v>3414</v>
      </c>
      <c r="F6" s="12">
        <v>4360</v>
      </c>
      <c r="G6" s="12">
        <v>1582</v>
      </c>
      <c r="H6" s="12">
        <f>-7127</f>
        <v>-7127</v>
      </c>
      <c r="I6" s="12">
        <f>SUM(E6:H6)</f>
        <v>2229</v>
      </c>
    </row>
    <row r="7" spans="1:11" ht="12.75">
      <c r="A7" s="28" t="s">
        <v>118</v>
      </c>
      <c r="B7" s="28" t="s">
        <v>119</v>
      </c>
      <c r="C7" s="28"/>
      <c r="D7" s="28" t="str">
        <f t="shared" si="0"/>
        <v>Sale of properties</v>
      </c>
      <c r="E7" s="60">
        <v>333</v>
      </c>
      <c r="F7" s="53">
        <v>87</v>
      </c>
      <c r="G7" s="53"/>
      <c r="H7" s="53">
        <v>86</v>
      </c>
      <c r="I7" s="44">
        <f aca="true" t="shared" si="1" ref="I7:I15">SUM(E7:H7)</f>
        <v>506</v>
      </c>
      <c r="K7" s="22"/>
    </row>
    <row r="8" spans="1:11" ht="12.75">
      <c r="A8" s="28" t="s">
        <v>125</v>
      </c>
      <c r="B8" s="28" t="s">
        <v>133</v>
      </c>
      <c r="C8" s="28"/>
      <c r="D8" s="28" t="str">
        <f t="shared" si="0"/>
        <v>VAT refund</v>
      </c>
      <c r="E8" s="54"/>
      <c r="F8" s="44"/>
      <c r="G8" s="44"/>
      <c r="H8" s="44">
        <v>367</v>
      </c>
      <c r="I8" s="44">
        <f t="shared" si="1"/>
        <v>367</v>
      </c>
      <c r="K8" s="22"/>
    </row>
    <row r="9" spans="1:11" ht="12.75">
      <c r="A9" s="28" t="s">
        <v>123</v>
      </c>
      <c r="B9" s="28" t="s">
        <v>122</v>
      </c>
      <c r="C9" s="28"/>
      <c r="D9" s="28" t="str">
        <f t="shared" si="0"/>
        <v>Gain from securitisation transactions</v>
      </c>
      <c r="E9" s="51"/>
      <c r="F9" s="43">
        <v>475</v>
      </c>
      <c r="G9" s="43"/>
      <c r="H9" s="43"/>
      <c r="I9" s="44">
        <f t="shared" si="1"/>
        <v>475</v>
      </c>
      <c r="K9" s="22"/>
    </row>
    <row r="10" spans="1:9" ht="12" customHeight="1">
      <c r="A10" s="28" t="s">
        <v>8</v>
      </c>
      <c r="B10" s="28" t="s">
        <v>72</v>
      </c>
      <c r="C10" s="28"/>
      <c r="D10" s="10" t="str">
        <f t="shared" si="0"/>
        <v>One-off items, in sum</v>
      </c>
      <c r="E10" s="11">
        <f>SUM(E7:E9)</f>
        <v>333</v>
      </c>
      <c r="F10" s="12">
        <f>SUM(F7:F9)</f>
        <v>562</v>
      </c>
      <c r="G10" s="12">
        <f>SUM(G7:G9)</f>
        <v>0</v>
      </c>
      <c r="H10" s="12">
        <f>SUM(H7:H9)</f>
        <v>453</v>
      </c>
      <c r="I10" s="12">
        <f>SUM(I7:I9)</f>
        <v>1348</v>
      </c>
    </row>
    <row r="11" spans="1:9" ht="12" customHeight="1">
      <c r="A11" s="28" t="s">
        <v>124</v>
      </c>
      <c r="B11" s="28" t="s">
        <v>132</v>
      </c>
      <c r="C11" s="28"/>
      <c r="D11" s="28" t="str">
        <f t="shared" si="0"/>
        <v>Goodwill impairment charges</v>
      </c>
      <c r="E11" s="61"/>
      <c r="F11" s="40"/>
      <c r="G11" s="40"/>
      <c r="H11" s="44">
        <v>-3084</v>
      </c>
      <c r="I11" s="44">
        <f t="shared" si="1"/>
        <v>-3084</v>
      </c>
    </row>
    <row r="12" spans="1:9" ht="12" customHeight="1">
      <c r="A12" s="28" t="s">
        <v>120</v>
      </c>
      <c r="B12" s="28" t="s">
        <v>121</v>
      </c>
      <c r="C12" s="28"/>
      <c r="D12" s="28" t="str">
        <f t="shared" si="0"/>
        <v>Gain on unlisted shares</v>
      </c>
      <c r="E12" s="61"/>
      <c r="F12" s="44">
        <v>250</v>
      </c>
      <c r="G12" s="40"/>
      <c r="H12" s="40"/>
      <c r="I12" s="44">
        <f t="shared" si="1"/>
        <v>250</v>
      </c>
    </row>
    <row r="13" spans="1:9" ht="12.75">
      <c r="A13" s="28" t="s">
        <v>110</v>
      </c>
      <c r="B13" s="28" t="s">
        <v>111</v>
      </c>
      <c r="C13" s="28"/>
      <c r="D13" s="1" t="str">
        <f t="shared" si="0"/>
        <v>Integration costs</v>
      </c>
      <c r="E13" s="54">
        <v>-219</v>
      </c>
      <c r="F13" s="55">
        <v>-304</v>
      </c>
      <c r="G13" s="2">
        <v>-110</v>
      </c>
      <c r="H13" s="2">
        <v>-141</v>
      </c>
      <c r="I13" s="44">
        <f t="shared" si="1"/>
        <v>-774</v>
      </c>
    </row>
    <row r="14" spans="1:9" ht="12.75">
      <c r="A14" s="28" t="s">
        <v>112</v>
      </c>
      <c r="B14" s="28" t="s">
        <v>174</v>
      </c>
      <c r="C14" s="28"/>
      <c r="D14" s="1" t="str">
        <f t="shared" si="0"/>
        <v>Amortisation of intangibles</v>
      </c>
      <c r="E14" s="54">
        <v>-209</v>
      </c>
      <c r="F14" s="55">
        <v>-126</v>
      </c>
      <c r="G14" s="2">
        <v>-128</v>
      </c>
      <c r="H14" s="2">
        <v>-126</v>
      </c>
      <c r="I14" s="44">
        <f t="shared" si="1"/>
        <v>-589</v>
      </c>
    </row>
    <row r="15" spans="1:9" ht="12.75">
      <c r="A15" s="1" t="s">
        <v>93</v>
      </c>
      <c r="B15" s="28" t="s">
        <v>95</v>
      </c>
      <c r="C15" s="28"/>
      <c r="D15" s="1" t="str">
        <f t="shared" si="0"/>
        <v>Shadow account</v>
      </c>
      <c r="E15" s="56">
        <v>-270</v>
      </c>
      <c r="F15" s="55">
        <v>-282</v>
      </c>
      <c r="G15" s="2">
        <v>-270</v>
      </c>
      <c r="H15" s="2">
        <v>-266</v>
      </c>
      <c r="I15" s="44">
        <f t="shared" si="1"/>
        <v>-1088</v>
      </c>
    </row>
    <row r="16" spans="1:11" ht="12.75">
      <c r="A16" s="28" t="s">
        <v>43</v>
      </c>
      <c r="B16" s="28" t="s">
        <v>81</v>
      </c>
      <c r="C16" s="28" t="s">
        <v>98</v>
      </c>
      <c r="D16" s="10" t="str">
        <f t="shared" si="0"/>
        <v>Other extraordinary items, in sum</v>
      </c>
      <c r="E16" s="11">
        <f>SUM(E11:E15)</f>
        <v>-698</v>
      </c>
      <c r="F16" s="12">
        <f>SUM(F11:F15)</f>
        <v>-462</v>
      </c>
      <c r="G16" s="12">
        <f>SUM(G11:G15)</f>
        <v>-508</v>
      </c>
      <c r="H16" s="12">
        <f>SUM(H11:H15)</f>
        <v>-3617</v>
      </c>
      <c r="I16" s="12">
        <f>SUM(I11:I15)</f>
        <v>-5285</v>
      </c>
      <c r="K16" s="22"/>
    </row>
    <row r="17" spans="1:11" ht="12.75">
      <c r="A17" s="28" t="s">
        <v>16</v>
      </c>
      <c r="B17" s="28" t="s">
        <v>74</v>
      </c>
      <c r="C17" s="28"/>
      <c r="D17" s="47" t="str">
        <f t="shared" si="0"/>
        <v>Elimination of own shares</v>
      </c>
      <c r="E17" s="53">
        <v>65</v>
      </c>
      <c r="F17" s="53">
        <v>264</v>
      </c>
      <c r="G17" s="48">
        <v>56</v>
      </c>
      <c r="H17" s="48">
        <v>455</v>
      </c>
      <c r="I17" s="53">
        <f>SUM(E17:H17)</f>
        <v>840</v>
      </c>
      <c r="K17" s="22"/>
    </row>
    <row r="18" spans="1:9" ht="13.5" thickBot="1">
      <c r="A18" s="28" t="s">
        <v>49</v>
      </c>
      <c r="B18" s="28" t="s">
        <v>82</v>
      </c>
      <c r="C18" s="28"/>
      <c r="D18" s="35" t="str">
        <f t="shared" si="0"/>
        <v>Adjusted pre-tax profit</v>
      </c>
      <c r="E18" s="38">
        <f>E6-E10-E16-E17</f>
        <v>3714</v>
      </c>
      <c r="F18" s="38">
        <f>F6-F10-F16-F17</f>
        <v>3996</v>
      </c>
      <c r="G18" s="38">
        <f>G6-G10-G16-G17</f>
        <v>2034</v>
      </c>
      <c r="H18" s="38">
        <f>H6-H10-H16-H17</f>
        <v>-4418</v>
      </c>
      <c r="I18" s="33">
        <f>I6-I10-I16-I17</f>
        <v>5326</v>
      </c>
    </row>
    <row r="19" ht="13.5" thickTop="1"/>
    <row r="20" spans="5:7" ht="12.75">
      <c r="E20" s="22"/>
      <c r="F20" s="22"/>
      <c r="G20" s="22"/>
    </row>
    <row r="22" spans="4:9" ht="12.75">
      <c r="D22" s="27" t="str">
        <f>D4</f>
        <v>2008 (DKK m)</v>
      </c>
      <c r="E22" s="6"/>
      <c r="F22" s="5"/>
      <c r="G22" s="5"/>
      <c r="H22" s="5"/>
      <c r="I22" s="5"/>
    </row>
    <row r="23" spans="4:9" ht="12.75">
      <c r="D23" s="7"/>
      <c r="E23" s="8" t="str">
        <f>E5</f>
        <v>Q1 </v>
      </c>
      <c r="F23" s="9" t="str">
        <f>F5</f>
        <v>Q2 </v>
      </c>
      <c r="G23" s="9" t="str">
        <f>G5</f>
        <v>Q3 </v>
      </c>
      <c r="H23" s="9" t="str">
        <f>H5</f>
        <v>Q4 </v>
      </c>
      <c r="I23" s="9" t="str">
        <f>IF($A$3=1,B5,A5)</f>
        <v>YTD</v>
      </c>
    </row>
    <row r="24" spans="1:9" ht="12.75">
      <c r="A24" s="28" t="s">
        <v>55</v>
      </c>
      <c r="B24" s="30" t="s">
        <v>83</v>
      </c>
      <c r="C24" s="28"/>
      <c r="D24" s="1" t="str">
        <f aca="true" t="shared" si="2" ref="D24:D30">IF($A$3=1,B24,A24)</f>
        <v>Net interest income</v>
      </c>
      <c r="E24" s="56" t="s">
        <v>113</v>
      </c>
      <c r="F24" s="55" t="s">
        <v>113</v>
      </c>
      <c r="G24" s="2" t="s">
        <v>113</v>
      </c>
      <c r="H24" s="2">
        <v>117</v>
      </c>
      <c r="I24" s="22">
        <f aca="true" t="shared" si="3" ref="I24:I30">SUM(E24:H24)</f>
        <v>117</v>
      </c>
    </row>
    <row r="25" spans="1:9" ht="12.75">
      <c r="A25" s="28" t="s">
        <v>56</v>
      </c>
      <c r="B25" s="30" t="s">
        <v>84</v>
      </c>
      <c r="C25" s="28"/>
      <c r="D25" s="1" t="str">
        <f t="shared" si="2"/>
        <v>Net trading income</v>
      </c>
      <c r="E25" s="49">
        <f>E17+E12+E9</f>
        <v>65</v>
      </c>
      <c r="F25" s="52">
        <f>F17+F12+F9</f>
        <v>989</v>
      </c>
      <c r="G25" s="52">
        <f>G17+G12+G9</f>
        <v>56</v>
      </c>
      <c r="H25" s="2">
        <v>455</v>
      </c>
      <c r="I25" s="22">
        <f t="shared" si="3"/>
        <v>1565</v>
      </c>
    </row>
    <row r="26" spans="1:9" ht="12.75">
      <c r="A26" s="28" t="s">
        <v>57</v>
      </c>
      <c r="B26" s="30" t="s">
        <v>85</v>
      </c>
      <c r="C26" s="28"/>
      <c r="D26" s="1" t="str">
        <f t="shared" si="2"/>
        <v>Other income</v>
      </c>
      <c r="E26" s="49">
        <f>+E7</f>
        <v>333</v>
      </c>
      <c r="F26" s="52">
        <f>+F7</f>
        <v>87</v>
      </c>
      <c r="G26" s="52">
        <f>+G7</f>
        <v>0</v>
      </c>
      <c r="H26" s="52">
        <f>86+250</f>
        <v>336</v>
      </c>
      <c r="I26" s="22">
        <f>SUM(E26:H26)</f>
        <v>756</v>
      </c>
    </row>
    <row r="27" spans="1:9" ht="12.75">
      <c r="A27" s="28" t="s">
        <v>58</v>
      </c>
      <c r="B27" s="30" t="s">
        <v>86</v>
      </c>
      <c r="C27" s="28"/>
      <c r="D27" s="1" t="str">
        <f t="shared" si="2"/>
        <v>Net income from insurance business</v>
      </c>
      <c r="E27" s="56">
        <f>+E15</f>
        <v>-270</v>
      </c>
      <c r="F27" s="50">
        <f>+F15</f>
        <v>-282</v>
      </c>
      <c r="G27" s="2">
        <f>+G15</f>
        <v>-270</v>
      </c>
      <c r="H27" s="2">
        <f>+H15</f>
        <v>-266</v>
      </c>
      <c r="I27" s="50">
        <f t="shared" si="3"/>
        <v>-1088</v>
      </c>
    </row>
    <row r="28" spans="1:10" ht="12.75">
      <c r="A28" s="28" t="s">
        <v>59</v>
      </c>
      <c r="B28" s="30" t="s">
        <v>87</v>
      </c>
      <c r="C28" s="28"/>
      <c r="D28" s="10" t="str">
        <f t="shared" si="2"/>
        <v>Revenues, in sum</v>
      </c>
      <c r="E28" s="57">
        <f>SUM(E24:E27)</f>
        <v>128</v>
      </c>
      <c r="F28" s="21">
        <f>SUM(F24:F27)</f>
        <v>794</v>
      </c>
      <c r="G28" s="21">
        <f>SUM(G24:G27)</f>
        <v>-214</v>
      </c>
      <c r="H28" s="21">
        <f>SUM(H24:H27)</f>
        <v>642</v>
      </c>
      <c r="I28" s="21">
        <f>SUM(E28:H28)</f>
        <v>1350</v>
      </c>
      <c r="J28" s="22"/>
    </row>
    <row r="29" spans="1:9" ht="12.75">
      <c r="A29" s="28" t="s">
        <v>60</v>
      </c>
      <c r="B29" s="30" t="s">
        <v>88</v>
      </c>
      <c r="C29" s="28"/>
      <c r="D29" s="24" t="str">
        <f t="shared" si="2"/>
        <v>Costs</v>
      </c>
      <c r="E29" s="58">
        <f>SUM(E13:E14)</f>
        <v>-428</v>
      </c>
      <c r="F29" s="39">
        <f>SUM(F13:F14)</f>
        <v>-430</v>
      </c>
      <c r="G29" s="39">
        <f>SUM(G13:G14)</f>
        <v>-238</v>
      </c>
      <c r="H29" s="39">
        <f>H11+H13+H14</f>
        <v>-3351</v>
      </c>
      <c r="I29" s="21">
        <f t="shared" si="3"/>
        <v>-4447</v>
      </c>
    </row>
    <row r="30" spans="1:9" ht="13.5" thickBot="1">
      <c r="A30" s="28" t="s">
        <v>61</v>
      </c>
      <c r="B30" s="30" t="s">
        <v>89</v>
      </c>
      <c r="C30" s="28"/>
      <c r="D30" s="13" t="str">
        <f t="shared" si="2"/>
        <v>Effect on pre-tax profit</v>
      </c>
      <c r="E30" s="59">
        <f>E29+E28</f>
        <v>-300</v>
      </c>
      <c r="F30" s="46">
        <f>F29+F28</f>
        <v>364</v>
      </c>
      <c r="G30" s="46">
        <f>G29+G28</f>
        <v>-452</v>
      </c>
      <c r="H30" s="46">
        <f>H29+H28</f>
        <v>-2709</v>
      </c>
      <c r="I30" s="46">
        <f t="shared" si="3"/>
        <v>-3097</v>
      </c>
    </row>
    <row r="31" spans="1:3" ht="13.5" thickTop="1">
      <c r="A31" s="28"/>
      <c r="B31" s="28"/>
      <c r="C31" s="28"/>
    </row>
    <row r="32" ht="12.75">
      <c r="E32" s="22"/>
    </row>
    <row r="33" spans="5:9" ht="12.75">
      <c r="E33" s="22"/>
      <c r="F33" s="22"/>
      <c r="G33" s="22"/>
      <c r="H33" s="22"/>
      <c r="I33" s="22"/>
    </row>
    <row r="38" ht="12.75">
      <c r="E38" s="22"/>
    </row>
  </sheetData>
  <sheetProtection/>
  <printOptions/>
  <pageMargins left="0.75" right="0.75" top="1" bottom="1" header="0.5" footer="0.5"/>
  <pageSetup horizontalDpi="600" verticalDpi="600" orientation="portrait" paperSize="9" scale="77" r:id="rId2"/>
  <legacyDrawing r:id="rId1"/>
</worksheet>
</file>

<file path=xl/worksheets/sheet12.xml><?xml version="1.0" encoding="utf-8"?>
<worksheet xmlns="http://schemas.openxmlformats.org/spreadsheetml/2006/main" xmlns:r="http://schemas.openxmlformats.org/officeDocument/2006/relationships">
  <dimension ref="A1:K36"/>
  <sheetViews>
    <sheetView zoomScalePageLayoutView="0" workbookViewId="0" topLeftCell="C1">
      <selection activeCell="C1" sqref="C1"/>
    </sheetView>
  </sheetViews>
  <sheetFormatPr defaultColWidth="9.00390625" defaultRowHeight="12.75"/>
  <cols>
    <col min="1" max="1" width="29.25390625" style="1" hidden="1" customWidth="1"/>
    <col min="2" max="2" width="30.6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171</v>
      </c>
      <c r="E4" s="6"/>
      <c r="F4" s="5"/>
      <c r="G4" s="5"/>
      <c r="H4" s="5"/>
      <c r="I4" s="5"/>
    </row>
    <row r="5" spans="1:9" ht="12.75">
      <c r="A5" s="1" t="s">
        <v>106</v>
      </c>
      <c r="B5" s="1" t="s">
        <v>107</v>
      </c>
      <c r="D5" s="7"/>
      <c r="E5" s="8" t="s">
        <v>62</v>
      </c>
      <c r="F5" s="9" t="s">
        <v>63</v>
      </c>
      <c r="G5" s="9" t="s">
        <v>64</v>
      </c>
      <c r="H5" s="9" t="s">
        <v>65</v>
      </c>
      <c r="I5" s="9" t="str">
        <f>IF($A$3=1,B5,A5)</f>
        <v>YTD</v>
      </c>
    </row>
    <row r="6" spans="1:9" ht="12.75">
      <c r="A6" s="28" t="s">
        <v>0</v>
      </c>
      <c r="B6" s="28" t="s">
        <v>67</v>
      </c>
      <c r="C6" s="28"/>
      <c r="D6" s="10" t="str">
        <f aca="true" t="shared" si="0" ref="D6:D16">IF($A$3=1,B6,A6)</f>
        <v>Reported pre-tax profit</v>
      </c>
      <c r="E6" s="11">
        <v>5294</v>
      </c>
      <c r="F6" s="12">
        <v>4768</v>
      </c>
      <c r="G6" s="12">
        <v>5021</v>
      </c>
      <c r="H6" s="12">
        <v>4223</v>
      </c>
      <c r="I6" s="12">
        <f aca="true" t="shared" si="1" ref="I6:I12">SUM(E6:H6)</f>
        <v>19306</v>
      </c>
    </row>
    <row r="7" spans="1:11" ht="12.75">
      <c r="A7" s="28" t="s">
        <v>108</v>
      </c>
      <c r="B7" s="28" t="s">
        <v>109</v>
      </c>
      <c r="C7" s="28"/>
      <c r="D7" s="45" t="str">
        <f t="shared" si="0"/>
        <v>Sale of branches in Norway</v>
      </c>
      <c r="E7" s="60">
        <v>199</v>
      </c>
      <c r="F7" s="53" t="s">
        <v>113</v>
      </c>
      <c r="G7" s="53" t="s">
        <v>113</v>
      </c>
      <c r="H7" s="53" t="s">
        <v>113</v>
      </c>
      <c r="I7" s="44">
        <f t="shared" si="1"/>
        <v>199</v>
      </c>
      <c r="K7" s="22"/>
    </row>
    <row r="8" spans="1:11" ht="12.75">
      <c r="A8" s="28" t="s">
        <v>114</v>
      </c>
      <c r="B8" s="28" t="s">
        <v>115</v>
      </c>
      <c r="C8" s="28"/>
      <c r="D8" s="28" t="str">
        <f t="shared" si="0"/>
        <v>Sale of Private Equity investments</v>
      </c>
      <c r="E8" s="51">
        <v>59</v>
      </c>
      <c r="F8" s="43">
        <v>37</v>
      </c>
      <c r="G8" s="43">
        <v>309</v>
      </c>
      <c r="H8" s="43">
        <v>1</v>
      </c>
      <c r="I8" s="44">
        <f t="shared" si="1"/>
        <v>406</v>
      </c>
      <c r="K8" s="22"/>
    </row>
    <row r="9" spans="1:9" ht="12" customHeight="1">
      <c r="A9" s="28" t="s">
        <v>8</v>
      </c>
      <c r="B9" s="28" t="s">
        <v>72</v>
      </c>
      <c r="C9" s="28"/>
      <c r="D9" s="10" t="str">
        <f t="shared" si="0"/>
        <v>One-off items, in sum</v>
      </c>
      <c r="E9" s="11">
        <f>+E7+E8</f>
        <v>258</v>
      </c>
      <c r="F9" s="12">
        <v>37</v>
      </c>
      <c r="G9" s="12">
        <v>309</v>
      </c>
      <c r="H9" s="12">
        <v>1</v>
      </c>
      <c r="I9" s="12">
        <f t="shared" si="1"/>
        <v>605</v>
      </c>
    </row>
    <row r="10" spans="1:9" ht="12.75">
      <c r="A10" s="28" t="s">
        <v>110</v>
      </c>
      <c r="B10" s="28" t="s">
        <v>111</v>
      </c>
      <c r="C10" s="28"/>
      <c r="D10" s="1" t="str">
        <f t="shared" si="0"/>
        <v>Integration costs</v>
      </c>
      <c r="E10" s="54">
        <f>-13-12-30-30-54</f>
        <v>-139</v>
      </c>
      <c r="F10" s="55">
        <v>-326</v>
      </c>
      <c r="G10" s="2">
        <v>-261</v>
      </c>
      <c r="H10" s="2">
        <v>-285</v>
      </c>
      <c r="I10" s="44">
        <f t="shared" si="1"/>
        <v>-1011</v>
      </c>
    </row>
    <row r="11" spans="1:9" ht="12.75">
      <c r="A11" s="28" t="s">
        <v>112</v>
      </c>
      <c r="B11" s="28" t="s">
        <v>174</v>
      </c>
      <c r="C11" s="28"/>
      <c r="D11" s="1" t="str">
        <f>IF($A$3=1,B11,A11)</f>
        <v>Amortisation of intangibles</v>
      </c>
      <c r="E11" s="54">
        <f>-128-113-25-6</f>
        <v>-272</v>
      </c>
      <c r="F11" s="55">
        <v>-285</v>
      </c>
      <c r="G11" s="2">
        <v>-322</v>
      </c>
      <c r="H11" s="2">
        <v>-256</v>
      </c>
      <c r="I11" s="44">
        <f t="shared" si="1"/>
        <v>-1135</v>
      </c>
    </row>
    <row r="12" spans="1:9" ht="12.75">
      <c r="A12" s="1" t="s">
        <v>116</v>
      </c>
      <c r="B12" s="28" t="s">
        <v>117</v>
      </c>
      <c r="C12" s="28"/>
      <c r="D12" s="1" t="str">
        <f>IF($A$3=1,B12,A12)</f>
        <v>Revaluation and sale of properties</v>
      </c>
      <c r="E12" s="56" t="s">
        <v>113</v>
      </c>
      <c r="F12" s="55" t="s">
        <v>113</v>
      </c>
      <c r="G12" s="2" t="s">
        <v>113</v>
      </c>
      <c r="H12" s="2">
        <v>88</v>
      </c>
      <c r="I12" s="44">
        <f t="shared" si="1"/>
        <v>88</v>
      </c>
    </row>
    <row r="13" spans="1:9" ht="12.75">
      <c r="A13" s="1" t="s">
        <v>93</v>
      </c>
      <c r="B13" s="28" t="s">
        <v>95</v>
      </c>
      <c r="C13" s="28"/>
      <c r="D13" s="1" t="str">
        <f>IF($A$3=1,B13,A13)</f>
        <v>Shadow account</v>
      </c>
      <c r="E13" s="56" t="s">
        <v>113</v>
      </c>
      <c r="F13" s="55" t="s">
        <v>113</v>
      </c>
      <c r="G13" s="2" t="s">
        <v>113</v>
      </c>
      <c r="H13" s="2" t="s">
        <v>113</v>
      </c>
      <c r="I13" s="44" t="s">
        <v>113</v>
      </c>
    </row>
    <row r="14" spans="1:11" ht="12.75">
      <c r="A14" s="28" t="s">
        <v>43</v>
      </c>
      <c r="B14" s="28" t="s">
        <v>81</v>
      </c>
      <c r="C14" s="28" t="s">
        <v>98</v>
      </c>
      <c r="D14" s="10" t="str">
        <f t="shared" si="0"/>
        <v>Other extraordinary items, in sum</v>
      </c>
      <c r="E14" s="11">
        <f>SUM(E10:E13)</f>
        <v>-411</v>
      </c>
      <c r="F14" s="12">
        <f>SUM(F10:F13)</f>
        <v>-611</v>
      </c>
      <c r="G14" s="12">
        <f>SUM(G10:G13)</f>
        <v>-583</v>
      </c>
      <c r="H14" s="12">
        <f>SUM(H10:H13)</f>
        <v>-453</v>
      </c>
      <c r="I14" s="12">
        <f>SUM(I10:I13)</f>
        <v>-2058</v>
      </c>
      <c r="K14" s="22"/>
    </row>
    <row r="15" spans="1:11" ht="12.75">
      <c r="A15" s="28" t="s">
        <v>16</v>
      </c>
      <c r="B15" s="28" t="s">
        <v>74</v>
      </c>
      <c r="C15" s="28"/>
      <c r="D15" s="47" t="str">
        <f t="shared" si="0"/>
        <v>Elimination of own shares</v>
      </c>
      <c r="E15" s="53">
        <v>-121</v>
      </c>
      <c r="F15" s="53">
        <v>224</v>
      </c>
      <c r="G15" s="48">
        <v>89</v>
      </c>
      <c r="H15" s="48">
        <v>90</v>
      </c>
      <c r="I15" s="53">
        <f>SUM(E15:H15)</f>
        <v>282</v>
      </c>
      <c r="K15" s="22"/>
    </row>
    <row r="16" spans="1:9" ht="13.5" thickBot="1">
      <c r="A16" s="28" t="s">
        <v>49</v>
      </c>
      <c r="B16" s="28" t="s">
        <v>82</v>
      </c>
      <c r="C16" s="28"/>
      <c r="D16" s="35" t="str">
        <f t="shared" si="0"/>
        <v>Adjusted pre-tax profit</v>
      </c>
      <c r="E16" s="38">
        <f>E6-E9-E14-E15</f>
        <v>5568</v>
      </c>
      <c r="F16" s="38">
        <f>F6-F9-F14-F15</f>
        <v>5118</v>
      </c>
      <c r="G16" s="38">
        <f>G6-G9-G14-G15</f>
        <v>5206</v>
      </c>
      <c r="H16" s="38">
        <f>H6-H9-H14-H15</f>
        <v>4585</v>
      </c>
      <c r="I16" s="33">
        <f>I6-I9-I14-I15</f>
        <v>20477</v>
      </c>
    </row>
    <row r="17" ht="13.5" thickTop="1"/>
    <row r="18" spans="5:7" ht="12.75">
      <c r="E18" s="22"/>
      <c r="F18" s="22"/>
      <c r="G18" s="22"/>
    </row>
    <row r="20" spans="4:9" ht="12.75">
      <c r="D20" s="27" t="str">
        <f>D4</f>
        <v>2007 (DKK m)</v>
      </c>
      <c r="E20" s="6"/>
      <c r="F20" s="5"/>
      <c r="G20" s="5"/>
      <c r="H20" s="5"/>
      <c r="I20" s="5"/>
    </row>
    <row r="21" spans="4:9" ht="12.75">
      <c r="D21" s="7"/>
      <c r="E21" s="8" t="str">
        <f>E5</f>
        <v>Q1 </v>
      </c>
      <c r="F21" s="9" t="str">
        <f>F5</f>
        <v>Q2 </v>
      </c>
      <c r="G21" s="9" t="str">
        <f>G5</f>
        <v>Q3 </v>
      </c>
      <c r="H21" s="9" t="str">
        <f>H5</f>
        <v>Q4 </v>
      </c>
      <c r="I21" s="9" t="str">
        <f>IF($A$3=1,B5,A5)</f>
        <v>YTD</v>
      </c>
    </row>
    <row r="22" spans="1:9" ht="12.75">
      <c r="A22" s="28" t="s">
        <v>55</v>
      </c>
      <c r="B22" s="30" t="s">
        <v>83</v>
      </c>
      <c r="C22" s="28"/>
      <c r="D22" s="1" t="str">
        <f aca="true" t="shared" si="2" ref="D22:D28">IF($A$3=1,B22,A22)</f>
        <v>Net interest income</v>
      </c>
      <c r="E22" s="56" t="s">
        <v>113</v>
      </c>
      <c r="F22" s="55" t="s">
        <v>113</v>
      </c>
      <c r="G22" s="2" t="s">
        <v>113</v>
      </c>
      <c r="H22" s="2" t="s">
        <v>113</v>
      </c>
      <c r="I22" s="50" t="s">
        <v>113</v>
      </c>
    </row>
    <row r="23" spans="1:9" ht="12.75">
      <c r="A23" s="28" t="s">
        <v>56</v>
      </c>
      <c r="B23" s="30" t="s">
        <v>84</v>
      </c>
      <c r="C23" s="28"/>
      <c r="D23" s="1" t="str">
        <f t="shared" si="2"/>
        <v>Net trading income</v>
      </c>
      <c r="E23" s="49">
        <f>E15+E8</f>
        <v>-62</v>
      </c>
      <c r="F23" s="52">
        <f>F15+F8</f>
        <v>261</v>
      </c>
      <c r="G23" s="52">
        <f>G15+G8</f>
        <v>398</v>
      </c>
      <c r="H23" s="52">
        <f>H15+H8</f>
        <v>91</v>
      </c>
      <c r="I23" s="22">
        <f aca="true" t="shared" si="3" ref="I23:I28">SUM(E23:H23)</f>
        <v>688</v>
      </c>
    </row>
    <row r="24" spans="1:9" ht="12.75">
      <c r="A24" s="28" t="s">
        <v>57</v>
      </c>
      <c r="B24" s="30" t="s">
        <v>85</v>
      </c>
      <c r="C24" s="28"/>
      <c r="D24" s="1" t="str">
        <f t="shared" si="2"/>
        <v>Other income</v>
      </c>
      <c r="E24" s="49">
        <f>E7</f>
        <v>199</v>
      </c>
      <c r="F24" s="44" t="str">
        <f>F7</f>
        <v>-</v>
      </c>
      <c r="G24" s="44" t="str">
        <f>G7</f>
        <v>-</v>
      </c>
      <c r="H24" s="44">
        <f>+H12</f>
        <v>88</v>
      </c>
      <c r="I24" s="22">
        <f t="shared" si="3"/>
        <v>287</v>
      </c>
    </row>
    <row r="25" spans="1:9" ht="12.75">
      <c r="A25" s="28" t="s">
        <v>58</v>
      </c>
      <c r="B25" s="30" t="s">
        <v>86</v>
      </c>
      <c r="C25" s="28"/>
      <c r="D25" s="1" t="str">
        <f t="shared" si="2"/>
        <v>Net income from insurance business</v>
      </c>
      <c r="E25" s="56" t="s">
        <v>113</v>
      </c>
      <c r="F25" s="50" t="s">
        <v>113</v>
      </c>
      <c r="G25" s="2" t="s">
        <v>113</v>
      </c>
      <c r="H25" s="2" t="s">
        <v>113</v>
      </c>
      <c r="I25" s="50" t="s">
        <v>113</v>
      </c>
    </row>
    <row r="26" spans="1:10" ht="12.75">
      <c r="A26" s="28" t="s">
        <v>59</v>
      </c>
      <c r="B26" s="30" t="s">
        <v>87</v>
      </c>
      <c r="C26" s="28"/>
      <c r="D26" s="10" t="str">
        <f t="shared" si="2"/>
        <v>Revenues, in sum</v>
      </c>
      <c r="E26" s="57">
        <f>SUM(E22:E25)</f>
        <v>137</v>
      </c>
      <c r="F26" s="21">
        <f>SUM(F22:F25)</f>
        <v>261</v>
      </c>
      <c r="G26" s="21">
        <f>SUM(G22:G25)</f>
        <v>398</v>
      </c>
      <c r="H26" s="21">
        <f>SUM(H22:H25)</f>
        <v>179</v>
      </c>
      <c r="I26" s="21">
        <f t="shared" si="3"/>
        <v>975</v>
      </c>
      <c r="J26" s="22"/>
    </row>
    <row r="27" spans="1:9" ht="12.75">
      <c r="A27" s="28" t="s">
        <v>60</v>
      </c>
      <c r="B27" s="30" t="s">
        <v>88</v>
      </c>
      <c r="C27" s="28"/>
      <c r="D27" s="24" t="str">
        <f t="shared" si="2"/>
        <v>Costs</v>
      </c>
      <c r="E27" s="58">
        <f>SUM(E10:E13)</f>
        <v>-411</v>
      </c>
      <c r="F27" s="39">
        <f>SUM(F10:F13)</f>
        <v>-611</v>
      </c>
      <c r="G27" s="39">
        <f>SUM(G10:G13)</f>
        <v>-583</v>
      </c>
      <c r="H27" s="39">
        <f>SUM(H10:H13)</f>
        <v>-453</v>
      </c>
      <c r="I27" s="21">
        <f t="shared" si="3"/>
        <v>-2058</v>
      </c>
    </row>
    <row r="28" spans="1:9" ht="13.5" thickBot="1">
      <c r="A28" s="28" t="s">
        <v>61</v>
      </c>
      <c r="B28" s="30" t="s">
        <v>89</v>
      </c>
      <c r="C28" s="28"/>
      <c r="D28" s="13" t="str">
        <f t="shared" si="2"/>
        <v>Effect on pre-tax profit</v>
      </c>
      <c r="E28" s="59">
        <f>E27+E26</f>
        <v>-274</v>
      </c>
      <c r="F28" s="46">
        <f>F27+F26</f>
        <v>-350</v>
      </c>
      <c r="G28" s="46">
        <f>G27+G26</f>
        <v>-185</v>
      </c>
      <c r="H28" s="46">
        <f>H27+H26</f>
        <v>-274</v>
      </c>
      <c r="I28" s="46">
        <f t="shared" si="3"/>
        <v>-1083</v>
      </c>
    </row>
    <row r="29" spans="1:3" ht="13.5" thickTop="1">
      <c r="A29" s="28"/>
      <c r="B29" s="28"/>
      <c r="C29" s="28"/>
    </row>
    <row r="36" ht="12.75">
      <c r="E36" s="22"/>
    </row>
  </sheetData>
  <sheetProtection/>
  <printOptions/>
  <pageMargins left="0.75" right="0.75" top="1" bottom="1" header="0.5" footer="0.5"/>
  <pageSetup horizontalDpi="600" verticalDpi="600" orientation="portrait" paperSize="9" scale="77" r:id="rId2"/>
  <legacyDrawing r:id="rId1"/>
</worksheet>
</file>

<file path=xl/worksheets/sheet13.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C1">
      <selection activeCell="C1" sqref="C1"/>
    </sheetView>
  </sheetViews>
  <sheetFormatPr defaultColWidth="9.00390625" defaultRowHeight="12.75"/>
  <cols>
    <col min="1" max="1" width="29.25390625" style="1" hidden="1" customWidth="1"/>
    <col min="2" max="2" width="36.1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172</v>
      </c>
      <c r="E4" s="6"/>
      <c r="F4" s="5"/>
      <c r="G4" s="5"/>
      <c r="H4" s="5"/>
      <c r="I4" s="5"/>
    </row>
    <row r="5" spans="1:9" ht="12.75">
      <c r="A5" s="1" t="s">
        <v>66</v>
      </c>
      <c r="B5" s="1" t="s">
        <v>92</v>
      </c>
      <c r="D5" s="7"/>
      <c r="E5" s="8" t="s">
        <v>62</v>
      </c>
      <c r="F5" s="9" t="s">
        <v>63</v>
      </c>
      <c r="G5" s="9" t="s">
        <v>64</v>
      </c>
      <c r="H5" s="9" t="s">
        <v>65</v>
      </c>
      <c r="I5" s="9" t="str">
        <f>IF($A$3=1,B5,A5)</f>
        <v>Full year</v>
      </c>
    </row>
    <row r="6" spans="1:9" ht="12.75">
      <c r="A6" s="28" t="s">
        <v>0</v>
      </c>
      <c r="B6" s="28" t="s">
        <v>67</v>
      </c>
      <c r="C6" s="28"/>
      <c r="D6" s="10" t="str">
        <f aca="true" t="shared" si="0" ref="D6:D18">IF($A$3=1,B6,A6)</f>
        <v>Reported pre-tax profit</v>
      </c>
      <c r="E6" s="11">
        <v>4381</v>
      </c>
      <c r="F6" s="12">
        <v>4113</v>
      </c>
      <c r="G6" s="12">
        <v>5114</v>
      </c>
      <c r="H6" s="12">
        <v>4889</v>
      </c>
      <c r="I6" s="12">
        <f aca="true" t="shared" si="1" ref="I6:I15">SUM(E6:H6)</f>
        <v>18497</v>
      </c>
    </row>
    <row r="7" spans="1:11" ht="12.75">
      <c r="A7" s="36" t="s">
        <v>97</v>
      </c>
      <c r="B7" s="28" t="s">
        <v>96</v>
      </c>
      <c r="C7" s="28"/>
      <c r="D7" s="45" t="str">
        <f t="shared" si="0"/>
        <v>Changed pension scheme</v>
      </c>
      <c r="E7" s="40"/>
      <c r="F7" s="44">
        <v>200</v>
      </c>
      <c r="G7" s="40"/>
      <c r="H7" s="40"/>
      <c r="I7" s="44">
        <f t="shared" si="1"/>
        <v>200</v>
      </c>
      <c r="K7" s="22"/>
    </row>
    <row r="8" spans="1:11" ht="12.75">
      <c r="A8" s="28" t="s">
        <v>99</v>
      </c>
      <c r="B8" s="28" t="s">
        <v>101</v>
      </c>
      <c r="C8" s="28"/>
      <c r="D8" s="45" t="str">
        <f t="shared" si="0"/>
        <v>Realkredit Danmark, Head office</v>
      </c>
      <c r="E8" s="40"/>
      <c r="F8" s="44"/>
      <c r="G8" s="44">
        <v>137</v>
      </c>
      <c r="H8" s="40"/>
      <c r="I8" s="44">
        <f t="shared" si="1"/>
        <v>137</v>
      </c>
      <c r="K8" s="22"/>
    </row>
    <row r="9" spans="1:11" ht="12.75">
      <c r="A9" s="28" t="s">
        <v>105</v>
      </c>
      <c r="B9" s="28" t="s">
        <v>104</v>
      </c>
      <c r="C9" s="28"/>
      <c r="D9" s="45" t="str">
        <f t="shared" si="0"/>
        <v>Sale of Amex acquiring activities</v>
      </c>
      <c r="E9" s="42"/>
      <c r="F9" s="43"/>
      <c r="G9" s="43"/>
      <c r="H9" s="43">
        <v>113</v>
      </c>
      <c r="I9" s="44">
        <f t="shared" si="1"/>
        <v>113</v>
      </c>
      <c r="K9" s="22"/>
    </row>
    <row r="10" spans="1:9" ht="12" customHeight="1">
      <c r="A10" s="28" t="s">
        <v>8</v>
      </c>
      <c r="B10" s="28" t="s">
        <v>72</v>
      </c>
      <c r="C10" s="28"/>
      <c r="D10" s="10" t="str">
        <f t="shared" si="0"/>
        <v>One-off items, in sum</v>
      </c>
      <c r="E10" s="16"/>
      <c r="F10" s="12">
        <f>+F7+F8</f>
        <v>200</v>
      </c>
      <c r="G10" s="12">
        <f>+G8</f>
        <v>137</v>
      </c>
      <c r="H10" s="12">
        <f>+I9</f>
        <v>113</v>
      </c>
      <c r="I10" s="12">
        <f t="shared" si="1"/>
        <v>450</v>
      </c>
    </row>
    <row r="11" spans="1:11" ht="12" customHeight="1">
      <c r="A11" s="28" t="s">
        <v>102</v>
      </c>
      <c r="B11" s="28" t="s">
        <v>103</v>
      </c>
      <c r="C11" s="28"/>
      <c r="D11" s="28" t="str">
        <f t="shared" si="0"/>
        <v>Gain on unlisted infrastructure shares</v>
      </c>
      <c r="E11" s="31"/>
      <c r="F11" s="32"/>
      <c r="G11" s="37">
        <v>153</v>
      </c>
      <c r="H11" s="32"/>
      <c r="I11" s="44">
        <f t="shared" si="1"/>
        <v>153</v>
      </c>
      <c r="K11" s="22"/>
    </row>
    <row r="12" spans="1:9" ht="12.75">
      <c r="A12" s="28" t="s">
        <v>32</v>
      </c>
      <c r="B12" s="28" t="s">
        <v>80</v>
      </c>
      <c r="C12" s="28"/>
      <c r="D12" s="1" t="str">
        <f t="shared" si="0"/>
        <v>Integration costs (NB &amp; NIB)</v>
      </c>
      <c r="E12" s="4">
        <f>-130-79</f>
        <v>-209</v>
      </c>
      <c r="F12" s="2">
        <v>-288</v>
      </c>
      <c r="G12" s="2">
        <v>-56</v>
      </c>
      <c r="H12" s="2">
        <v>-80</v>
      </c>
      <c r="I12" s="44">
        <f t="shared" si="1"/>
        <v>-633</v>
      </c>
    </row>
    <row r="13" spans="1:9" ht="12.75">
      <c r="A13" s="28" t="s">
        <v>37</v>
      </c>
      <c r="B13" s="28" t="s">
        <v>175</v>
      </c>
      <c r="C13" s="28"/>
      <c r="D13" s="1" t="str">
        <f>IF($A$3=1,B13,A13)</f>
        <v>Amortisation of intangibles (NB &amp; NIB)</v>
      </c>
      <c r="E13" s="4">
        <f>-26-111</f>
        <v>-137</v>
      </c>
      <c r="F13" s="2">
        <v>-137</v>
      </c>
      <c r="G13" s="2">
        <v>-144</v>
      </c>
      <c r="H13" s="2">
        <v>-143</v>
      </c>
      <c r="I13" s="44">
        <f t="shared" si="1"/>
        <v>-561</v>
      </c>
    </row>
    <row r="14" spans="1:9" ht="12.75">
      <c r="A14" s="1" t="s">
        <v>94</v>
      </c>
      <c r="B14" s="28" t="s">
        <v>100</v>
      </c>
      <c r="C14" s="28"/>
      <c r="D14" s="1" t="str">
        <f>IF($A$3=1,B14,A14)</f>
        <v>Revaluation of properties</v>
      </c>
      <c r="E14" s="4"/>
      <c r="F14" s="2">
        <v>150</v>
      </c>
      <c r="G14" s="2"/>
      <c r="H14" s="2">
        <v>167</v>
      </c>
      <c r="I14" s="44">
        <f t="shared" si="1"/>
        <v>317</v>
      </c>
    </row>
    <row r="15" spans="1:9" ht="12.75">
      <c r="A15" s="1" t="s">
        <v>93</v>
      </c>
      <c r="B15" s="28" t="s">
        <v>95</v>
      </c>
      <c r="C15" s="28"/>
      <c r="D15" s="1" t="str">
        <f>IF($A$3=1,B15,A15)</f>
        <v>Shadow account</v>
      </c>
      <c r="E15" s="4"/>
      <c r="F15" s="2">
        <v>-215</v>
      </c>
      <c r="G15" s="2">
        <v>215</v>
      </c>
      <c r="H15" s="2"/>
      <c r="I15" s="44">
        <f t="shared" si="1"/>
        <v>0</v>
      </c>
    </row>
    <row r="16" spans="1:11" ht="12.75">
      <c r="A16" s="28" t="s">
        <v>43</v>
      </c>
      <c r="B16" s="28" t="s">
        <v>81</v>
      </c>
      <c r="C16" s="28" t="s">
        <v>98</v>
      </c>
      <c r="D16" s="10" t="str">
        <f t="shared" si="0"/>
        <v>Other extraordinary items, in sum</v>
      </c>
      <c r="E16" s="16">
        <f>SUM(E12:E15)</f>
        <v>-346</v>
      </c>
      <c r="F16" s="17">
        <f>SUM(F11:F15)</f>
        <v>-490</v>
      </c>
      <c r="G16" s="17">
        <f>SUM(G11:G15)</f>
        <v>168</v>
      </c>
      <c r="H16" s="17">
        <f>SUM(H11:H15)</f>
        <v>-56</v>
      </c>
      <c r="I16" s="17">
        <f>SUM(I11:I15)</f>
        <v>-724</v>
      </c>
      <c r="K16" s="22"/>
    </row>
    <row r="17" spans="1:11" ht="12.75">
      <c r="A17" s="28" t="s">
        <v>16</v>
      </c>
      <c r="B17" s="28" t="s">
        <v>74</v>
      </c>
      <c r="C17" s="28"/>
      <c r="D17" s="47" t="str">
        <f t="shared" si="0"/>
        <v>Elimination of own shares</v>
      </c>
      <c r="E17" s="48">
        <v>-96</v>
      </c>
      <c r="F17" s="48">
        <v>44</v>
      </c>
      <c r="G17" s="48">
        <v>-54</v>
      </c>
      <c r="H17" s="48">
        <v>-134</v>
      </c>
      <c r="I17" s="48">
        <v>-240</v>
      </c>
      <c r="K17" s="22"/>
    </row>
    <row r="18" spans="1:9" ht="13.5" thickBot="1">
      <c r="A18" s="28" t="s">
        <v>49</v>
      </c>
      <c r="B18" s="28" t="s">
        <v>82</v>
      </c>
      <c r="C18" s="28"/>
      <c r="D18" s="35" t="str">
        <f t="shared" si="0"/>
        <v>Adjusted pre-tax profit</v>
      </c>
      <c r="E18" s="38">
        <f>E6-E10-E16-E17</f>
        <v>4823</v>
      </c>
      <c r="F18" s="38">
        <f>F6-F10-F16-F17</f>
        <v>4359</v>
      </c>
      <c r="G18" s="38">
        <f>G6-G10-G16-G17</f>
        <v>4863</v>
      </c>
      <c r="H18" s="38">
        <f>H6-H10-H16-H17</f>
        <v>4966</v>
      </c>
      <c r="I18" s="33">
        <f>I6-I10-I16-I17</f>
        <v>19011</v>
      </c>
    </row>
    <row r="19" ht="13.5" thickTop="1"/>
    <row r="20" spans="2:7" ht="12.75">
      <c r="B20" s="28"/>
      <c r="E20" s="22"/>
      <c r="F20" s="22"/>
      <c r="G20" s="22"/>
    </row>
    <row r="22" spans="4:9" ht="12.75">
      <c r="D22" s="27" t="str">
        <f>D4</f>
        <v>2006 (DKK m)</v>
      </c>
      <c r="E22" s="6"/>
      <c r="F22" s="5"/>
      <c r="G22" s="5"/>
      <c r="H22" s="5"/>
      <c r="I22" s="5"/>
    </row>
    <row r="23" spans="4:9" ht="12.75">
      <c r="D23" s="7"/>
      <c r="E23" s="8" t="str">
        <f>E5</f>
        <v>Q1 </v>
      </c>
      <c r="F23" s="9" t="str">
        <f>F5</f>
        <v>Q2 </v>
      </c>
      <c r="G23" s="9" t="str">
        <f>G5</f>
        <v>Q3 </v>
      </c>
      <c r="H23" s="9" t="str">
        <f>H5</f>
        <v>Q4 </v>
      </c>
      <c r="I23" s="9" t="str">
        <f>IF($A$3=1,B5,A5)</f>
        <v>Full year</v>
      </c>
    </row>
    <row r="24" spans="1:5" ht="12.75">
      <c r="A24" s="28" t="s">
        <v>55</v>
      </c>
      <c r="B24" s="30" t="s">
        <v>83</v>
      </c>
      <c r="C24" s="28"/>
      <c r="D24" s="1" t="str">
        <f aca="true" t="shared" si="2" ref="D24:D30">IF($A$3=1,B24,A24)</f>
        <v>Net interest income</v>
      </c>
      <c r="E24" s="18"/>
    </row>
    <row r="25" spans="1:9" ht="12.75">
      <c r="A25" s="28" t="s">
        <v>56</v>
      </c>
      <c r="B25" s="30" t="s">
        <v>84</v>
      </c>
      <c r="C25" s="28"/>
      <c r="D25" s="1" t="str">
        <f t="shared" si="2"/>
        <v>Net trading income</v>
      </c>
      <c r="E25" s="19">
        <f>E17</f>
        <v>-96</v>
      </c>
      <c r="F25" s="28">
        <f>F17</f>
        <v>44</v>
      </c>
      <c r="G25" s="1">
        <f>G11+G17</f>
        <v>99</v>
      </c>
      <c r="H25" s="22">
        <f>H11+H17</f>
        <v>-134</v>
      </c>
      <c r="I25" s="1">
        <f aca="true" t="shared" si="3" ref="I25:I30">SUM(E25:H25)</f>
        <v>-87</v>
      </c>
    </row>
    <row r="26" spans="1:9" ht="12.75">
      <c r="A26" s="28" t="s">
        <v>57</v>
      </c>
      <c r="B26" s="30" t="s">
        <v>85</v>
      </c>
      <c r="C26" s="28"/>
      <c r="D26" s="1" t="str">
        <f t="shared" si="2"/>
        <v>Other income</v>
      </c>
      <c r="E26" s="19"/>
      <c r="F26" s="1">
        <f>+F14</f>
        <v>150</v>
      </c>
      <c r="G26" s="22">
        <f>G8</f>
        <v>137</v>
      </c>
      <c r="H26" s="22">
        <f>H9+H14</f>
        <v>280</v>
      </c>
      <c r="I26" s="1">
        <f t="shared" si="3"/>
        <v>567</v>
      </c>
    </row>
    <row r="27" spans="1:9" ht="12.75">
      <c r="A27" s="28" t="s">
        <v>58</v>
      </c>
      <c r="B27" s="30" t="s">
        <v>86</v>
      </c>
      <c r="C27" s="28"/>
      <c r="D27" s="1" t="str">
        <f t="shared" si="2"/>
        <v>Net income from insurance business</v>
      </c>
      <c r="E27" s="19"/>
      <c r="F27" s="1">
        <f>+F15</f>
        <v>-215</v>
      </c>
      <c r="G27" s="1">
        <f>+G15</f>
        <v>215</v>
      </c>
      <c r="I27" s="41">
        <f t="shared" si="3"/>
        <v>0</v>
      </c>
    </row>
    <row r="28" spans="1:10" ht="12.75">
      <c r="A28" s="28" t="s">
        <v>59</v>
      </c>
      <c r="B28" s="30" t="s">
        <v>87</v>
      </c>
      <c r="C28" s="28"/>
      <c r="D28" s="10" t="str">
        <f t="shared" si="2"/>
        <v>Revenues, in sum</v>
      </c>
      <c r="E28" s="20">
        <f>SUM(E24:E27)</f>
        <v>-96</v>
      </c>
      <c r="F28" s="34">
        <f>SUM(F24:F27)</f>
        <v>-21</v>
      </c>
      <c r="G28" s="10">
        <f>SUM(G24:G27)</f>
        <v>451</v>
      </c>
      <c r="H28" s="10">
        <f>SUM(H24:H27)</f>
        <v>146</v>
      </c>
      <c r="I28" s="10">
        <f t="shared" si="3"/>
        <v>480</v>
      </c>
      <c r="J28" s="22"/>
    </row>
    <row r="29" spans="1:9" ht="12.75">
      <c r="A29" s="28" t="s">
        <v>60</v>
      </c>
      <c r="B29" s="30" t="s">
        <v>88</v>
      </c>
      <c r="C29" s="28"/>
      <c r="D29" s="24" t="str">
        <f t="shared" si="2"/>
        <v>Costs</v>
      </c>
      <c r="E29" s="25">
        <f>SUM(E12:E15)</f>
        <v>-346</v>
      </c>
      <c r="F29" s="39">
        <f>F12+F13+F7</f>
        <v>-225</v>
      </c>
      <c r="G29" s="39">
        <f>G12+G13</f>
        <v>-200</v>
      </c>
      <c r="H29" s="39">
        <f>H12+H13</f>
        <v>-223</v>
      </c>
      <c r="I29" s="10">
        <f t="shared" si="3"/>
        <v>-994</v>
      </c>
    </row>
    <row r="30" spans="1:9" ht="13.5" thickBot="1">
      <c r="A30" s="28" t="s">
        <v>61</v>
      </c>
      <c r="B30" s="30" t="s">
        <v>89</v>
      </c>
      <c r="C30" s="28"/>
      <c r="D30" s="13" t="str">
        <f t="shared" si="2"/>
        <v>Effect on pre-tax profit</v>
      </c>
      <c r="E30" s="23">
        <f>E29+E28</f>
        <v>-442</v>
      </c>
      <c r="F30" s="13">
        <f>F29+F28</f>
        <v>-246</v>
      </c>
      <c r="G30" s="46">
        <f>G28+G29</f>
        <v>251</v>
      </c>
      <c r="H30" s="46">
        <f>H28+H29</f>
        <v>-77</v>
      </c>
      <c r="I30" s="13">
        <f t="shared" si="3"/>
        <v>-514</v>
      </c>
    </row>
    <row r="31" spans="1:3" ht="13.5" thickTop="1">
      <c r="A31" s="28"/>
      <c r="B31" s="28"/>
      <c r="C31" s="28"/>
    </row>
    <row r="35" spans="5:6" ht="12.75">
      <c r="E35" s="22"/>
      <c r="F35" s="22"/>
    </row>
  </sheetData>
  <sheetProtection/>
  <printOptions/>
  <pageMargins left="0.75" right="0.75" top="1" bottom="1" header="0" footer="0"/>
  <pageSetup fitToHeight="1" fitToWidth="1" horizontalDpi="600" verticalDpi="600" orientation="landscape" paperSize="9" r:id="rId2"/>
  <legacyDrawing r:id="rId1"/>
</worksheet>
</file>

<file path=xl/worksheets/sheet14.xml><?xml version="1.0" encoding="utf-8"?>
<worksheet xmlns="http://schemas.openxmlformats.org/spreadsheetml/2006/main" xmlns:r="http://schemas.openxmlformats.org/officeDocument/2006/relationships">
  <dimension ref="A1:J39"/>
  <sheetViews>
    <sheetView zoomScalePageLayoutView="0" workbookViewId="0" topLeftCell="C1">
      <selection activeCell="C1" sqref="C1"/>
    </sheetView>
  </sheetViews>
  <sheetFormatPr defaultColWidth="9.00390625" defaultRowHeight="12.75"/>
  <cols>
    <col min="1" max="1" width="34.375" style="1" hidden="1" customWidth="1"/>
    <col min="2" max="2" width="36.125" style="1" hidden="1" customWidth="1"/>
    <col min="3" max="3" width="9.00390625" style="1" customWidth="1"/>
    <col min="4" max="4" width="34.375" style="1" bestFit="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173</v>
      </c>
      <c r="E4" s="6"/>
      <c r="F4" s="5"/>
      <c r="G4" s="5"/>
      <c r="H4" s="5"/>
      <c r="I4" s="5"/>
    </row>
    <row r="5" spans="1:9" ht="12.75">
      <c r="A5" s="1" t="s">
        <v>66</v>
      </c>
      <c r="B5" s="1" t="s">
        <v>92</v>
      </c>
      <c r="D5" s="7"/>
      <c r="E5" s="8" t="s">
        <v>62</v>
      </c>
      <c r="F5" s="9" t="s">
        <v>63</v>
      </c>
      <c r="G5" s="9" t="s">
        <v>64</v>
      </c>
      <c r="H5" s="9" t="s">
        <v>65</v>
      </c>
      <c r="I5" s="9" t="str">
        <f>IF($A$3=1,B5,A5)</f>
        <v>Full year</v>
      </c>
    </row>
    <row r="6" spans="1:9" ht="12.75">
      <c r="A6" s="28" t="s">
        <v>0</v>
      </c>
      <c r="B6" s="28" t="s">
        <v>67</v>
      </c>
      <c r="C6" s="28"/>
      <c r="D6" s="10" t="str">
        <f>IF($A$3=1,B6,A6)</f>
        <v>Reported pre-tax profit</v>
      </c>
      <c r="E6" s="11">
        <v>4238</v>
      </c>
      <c r="F6" s="12">
        <v>4192</v>
      </c>
      <c r="G6" s="12">
        <v>4308</v>
      </c>
      <c r="H6" s="12">
        <v>5051</v>
      </c>
      <c r="I6" s="12">
        <v>17789</v>
      </c>
    </row>
    <row r="7" spans="1:9" ht="12.75">
      <c r="A7" s="28" t="s">
        <v>1</v>
      </c>
      <c r="B7" s="28" t="s">
        <v>68</v>
      </c>
      <c r="C7" s="28"/>
      <c r="D7" s="1" t="str">
        <f aca="true" t="shared" si="0" ref="D7:D26">IF($A$3=1,B7,A7)</f>
        <v>Sale of UK/US assets</v>
      </c>
      <c r="E7" s="4"/>
      <c r="F7" s="2"/>
      <c r="G7" s="2"/>
      <c r="H7" s="2"/>
      <c r="I7" s="2"/>
    </row>
    <row r="8" spans="1:9" ht="12.75">
      <c r="A8" s="28" t="s">
        <v>2</v>
      </c>
      <c r="B8" s="28" t="s">
        <v>69</v>
      </c>
      <c r="C8" s="28"/>
      <c r="D8" s="1" t="str">
        <f t="shared" si="0"/>
        <v>- Net interest income</v>
      </c>
      <c r="E8" s="4" t="s">
        <v>4</v>
      </c>
      <c r="F8" s="2"/>
      <c r="G8" s="2"/>
      <c r="H8" s="2"/>
      <c r="I8" s="2" t="s">
        <v>4</v>
      </c>
    </row>
    <row r="9" spans="1:9" ht="12.75">
      <c r="A9" s="28" t="s">
        <v>3</v>
      </c>
      <c r="B9" s="28" t="s">
        <v>70</v>
      </c>
      <c r="C9" s="28"/>
      <c r="D9" s="1" t="str">
        <f t="shared" si="0"/>
        <v>- Net trading income</v>
      </c>
      <c r="E9" s="4" t="s">
        <v>5</v>
      </c>
      <c r="F9" s="2"/>
      <c r="G9" s="2"/>
      <c r="H9" s="2"/>
      <c r="I9" s="2" t="s">
        <v>5</v>
      </c>
    </row>
    <row r="10" spans="1:9" ht="12.75">
      <c r="A10" s="28" t="s">
        <v>6</v>
      </c>
      <c r="B10" s="28" t="s">
        <v>71</v>
      </c>
      <c r="C10" s="28"/>
      <c r="D10" s="1" t="str">
        <f t="shared" si="0"/>
        <v>Sale of HandelsFinans</v>
      </c>
      <c r="E10" s="4"/>
      <c r="F10" s="2"/>
      <c r="G10" s="2"/>
      <c r="H10" s="2"/>
      <c r="I10" s="2"/>
    </row>
    <row r="11" spans="1:9" ht="12.75">
      <c r="A11" s="28" t="s">
        <v>3</v>
      </c>
      <c r="B11" s="28" t="s">
        <v>70</v>
      </c>
      <c r="C11" s="28"/>
      <c r="D11" s="1" t="str">
        <f t="shared" si="0"/>
        <v>- Net trading income</v>
      </c>
      <c r="E11" s="4"/>
      <c r="F11" s="2"/>
      <c r="G11" s="2"/>
      <c r="H11" s="2" t="s">
        <v>7</v>
      </c>
      <c r="I11" s="2" t="s">
        <v>7</v>
      </c>
    </row>
    <row r="12" spans="1:9" ht="12.75">
      <c r="A12" s="28" t="s">
        <v>8</v>
      </c>
      <c r="B12" s="28" t="s">
        <v>72</v>
      </c>
      <c r="C12" s="28"/>
      <c r="D12" s="10" t="str">
        <f t="shared" si="0"/>
        <v>One-off items, in sum</v>
      </c>
      <c r="E12" s="16" t="s">
        <v>9</v>
      </c>
      <c r="F12" s="17"/>
      <c r="G12" s="17"/>
      <c r="H12" s="17" t="s">
        <v>7</v>
      </c>
      <c r="I12" s="17" t="s">
        <v>10</v>
      </c>
    </row>
    <row r="13" spans="1:9" ht="12.75">
      <c r="A13" s="28" t="s">
        <v>11</v>
      </c>
      <c r="B13" s="28" t="s">
        <v>73</v>
      </c>
      <c r="C13" s="28"/>
      <c r="D13" s="1" t="str">
        <f t="shared" si="0"/>
        <v>Sale of unlisted shares</v>
      </c>
      <c r="E13" s="4"/>
      <c r="F13" s="2"/>
      <c r="G13" s="2"/>
      <c r="H13" s="2"/>
      <c r="I13" s="2"/>
    </row>
    <row r="14" spans="1:9" ht="12.75">
      <c r="A14" s="28" t="s">
        <v>3</v>
      </c>
      <c r="B14" s="28" t="s">
        <v>70</v>
      </c>
      <c r="C14" s="28"/>
      <c r="D14" s="1" t="str">
        <f t="shared" si="0"/>
        <v>- Net trading income</v>
      </c>
      <c r="E14" s="4" t="s">
        <v>12</v>
      </c>
      <c r="F14" s="2" t="s">
        <v>13</v>
      </c>
      <c r="G14" s="2"/>
      <c r="H14" s="2" t="s">
        <v>14</v>
      </c>
      <c r="I14" s="2" t="s">
        <v>15</v>
      </c>
    </row>
    <row r="15" spans="1:9" ht="12.75">
      <c r="A15" s="28" t="s">
        <v>16</v>
      </c>
      <c r="B15" s="28" t="s">
        <v>74</v>
      </c>
      <c r="C15" s="28"/>
      <c r="D15" s="1" t="str">
        <f t="shared" si="0"/>
        <v>Elimination of own shares</v>
      </c>
      <c r="E15" s="4"/>
      <c r="F15" s="2"/>
      <c r="G15" s="2"/>
      <c r="H15" s="2"/>
      <c r="I15" s="2"/>
    </row>
    <row r="16" spans="1:9" ht="12.75">
      <c r="A16" s="28" t="s">
        <v>3</v>
      </c>
      <c r="B16" s="28" t="s">
        <v>70</v>
      </c>
      <c r="C16" s="28"/>
      <c r="D16" s="1" t="str">
        <f t="shared" si="0"/>
        <v>- Net trading income</v>
      </c>
      <c r="E16" s="4" t="s">
        <v>17</v>
      </c>
      <c r="F16" s="2" t="s">
        <v>18</v>
      </c>
      <c r="G16" s="2" t="s">
        <v>19</v>
      </c>
      <c r="H16" s="2" t="s">
        <v>20</v>
      </c>
      <c r="I16" s="2" t="s">
        <v>21</v>
      </c>
    </row>
    <row r="17" spans="1:9" ht="12.75">
      <c r="A17" s="28" t="s">
        <v>22</v>
      </c>
      <c r="B17" s="28" t="s">
        <v>75</v>
      </c>
      <c r="C17" s="28"/>
      <c r="D17" s="1" t="str">
        <f t="shared" si="0"/>
        <v>Gains on sale of properties</v>
      </c>
      <c r="E17" s="4"/>
      <c r="F17" s="2"/>
      <c r="G17" s="2"/>
      <c r="H17" s="2"/>
      <c r="I17" s="2"/>
    </row>
    <row r="18" spans="1:9" ht="12.75">
      <c r="A18" s="28" t="s">
        <v>23</v>
      </c>
      <c r="B18" s="28" t="s">
        <v>76</v>
      </c>
      <c r="C18" s="28"/>
      <c r="D18" s="1" t="str">
        <f t="shared" si="0"/>
        <v>- Other income</v>
      </c>
      <c r="E18" s="4" t="s">
        <v>4</v>
      </c>
      <c r="F18" s="2" t="s">
        <v>24</v>
      </c>
      <c r="G18" s="2"/>
      <c r="H18" s="2" t="s">
        <v>25</v>
      </c>
      <c r="I18" s="2" t="s">
        <v>26</v>
      </c>
    </row>
    <row r="19" spans="1:9" ht="12.75">
      <c r="A19" s="28" t="s">
        <v>27</v>
      </c>
      <c r="B19" s="28" t="s">
        <v>77</v>
      </c>
      <c r="C19" s="28"/>
      <c r="D19" s="1" t="str">
        <f t="shared" si="0"/>
        <v>70% of Health and accident result</v>
      </c>
      <c r="E19" s="4"/>
      <c r="F19" s="2"/>
      <c r="G19" s="2"/>
      <c r="H19" s="2"/>
      <c r="I19" s="2"/>
    </row>
    <row r="20" spans="1:9" ht="12.75">
      <c r="A20" s="28" t="s">
        <v>28</v>
      </c>
      <c r="B20" s="28" t="s">
        <v>78</v>
      </c>
      <c r="C20" s="28"/>
      <c r="D20" s="1" t="str">
        <f t="shared" si="0"/>
        <v>- Net income from insurance business</v>
      </c>
      <c r="E20" s="4"/>
      <c r="F20" s="2"/>
      <c r="G20" s="2"/>
      <c r="H20" s="2" t="s">
        <v>29</v>
      </c>
      <c r="I20" s="2" t="s">
        <v>29</v>
      </c>
    </row>
    <row r="21" spans="1:9" ht="12.75">
      <c r="A21" s="28" t="s">
        <v>30</v>
      </c>
      <c r="B21" s="28" t="s">
        <v>79</v>
      </c>
      <c r="C21" s="28"/>
      <c r="D21" s="1" t="str">
        <f t="shared" si="0"/>
        <v>Change in the shadow account balance</v>
      </c>
      <c r="E21" s="4"/>
      <c r="F21" s="2"/>
      <c r="G21" s="2"/>
      <c r="H21" s="2"/>
      <c r="I21" s="2"/>
    </row>
    <row r="22" spans="1:9" ht="12.75">
      <c r="A22" s="28" t="s">
        <v>28</v>
      </c>
      <c r="B22" s="28" t="s">
        <v>78</v>
      </c>
      <c r="C22" s="28"/>
      <c r="D22" s="1" t="str">
        <f t="shared" si="0"/>
        <v>- Net income from insurance business</v>
      </c>
      <c r="E22" s="4"/>
      <c r="F22" s="2"/>
      <c r="G22" s="2"/>
      <c r="H22" s="2" t="s">
        <v>31</v>
      </c>
      <c r="I22" s="2" t="s">
        <v>31</v>
      </c>
    </row>
    <row r="23" spans="1:9" ht="12.75">
      <c r="A23" s="28" t="s">
        <v>32</v>
      </c>
      <c r="B23" s="28" t="s">
        <v>80</v>
      </c>
      <c r="C23" s="28"/>
      <c r="D23" s="1" t="str">
        <f t="shared" si="0"/>
        <v>Integration costs (NB &amp; NIB)</v>
      </c>
      <c r="E23" s="4"/>
      <c r="F23" s="2" t="s">
        <v>33</v>
      </c>
      <c r="G23" s="2" t="s">
        <v>34</v>
      </c>
      <c r="H23" s="2" t="s">
        <v>35</v>
      </c>
      <c r="I23" s="2" t="s">
        <v>36</v>
      </c>
    </row>
    <row r="24" spans="1:9" ht="12.75">
      <c r="A24" s="28" t="s">
        <v>37</v>
      </c>
      <c r="B24" s="28" t="s">
        <v>176</v>
      </c>
      <c r="C24" s="28"/>
      <c r="D24" s="1" t="str">
        <f t="shared" si="0"/>
        <v>Amortisation of intangibles (NB &amp; NIB)</v>
      </c>
      <c r="E24" s="4" t="s">
        <v>38</v>
      </c>
      <c r="F24" s="2" t="s">
        <v>39</v>
      </c>
      <c r="G24" s="2" t="s">
        <v>40</v>
      </c>
      <c r="H24" s="2" t="s">
        <v>41</v>
      </c>
      <c r="I24" s="2" t="s">
        <v>42</v>
      </c>
    </row>
    <row r="25" spans="1:9" ht="12.75">
      <c r="A25" s="28" t="s">
        <v>43</v>
      </c>
      <c r="B25" s="28" t="s">
        <v>81</v>
      </c>
      <c r="C25" s="28"/>
      <c r="D25" s="10" t="str">
        <f t="shared" si="0"/>
        <v>Other extraordinary items, in sum</v>
      </c>
      <c r="E25" s="16" t="s">
        <v>44</v>
      </c>
      <c r="F25" s="17" t="s">
        <v>45</v>
      </c>
      <c r="G25" s="17" t="s">
        <v>46</v>
      </c>
      <c r="H25" s="17" t="s">
        <v>47</v>
      </c>
      <c r="I25" s="17" t="s">
        <v>48</v>
      </c>
    </row>
    <row r="26" spans="1:9" ht="13.5" thickBot="1">
      <c r="A26" s="28" t="s">
        <v>49</v>
      </c>
      <c r="B26" s="28" t="s">
        <v>82</v>
      </c>
      <c r="C26" s="28"/>
      <c r="D26" s="13" t="str">
        <f t="shared" si="0"/>
        <v>Adjusted pre-tax profit</v>
      </c>
      <c r="E26" s="14" t="s">
        <v>50</v>
      </c>
      <c r="F26" s="15" t="s">
        <v>51</v>
      </c>
      <c r="G26" s="15" t="s">
        <v>52</v>
      </c>
      <c r="H26" s="15" t="s">
        <v>53</v>
      </c>
      <c r="I26" s="15" t="s">
        <v>54</v>
      </c>
    </row>
    <row r="27" ht="13.5" thickTop="1"/>
    <row r="30" spans="4:9" ht="12.75">
      <c r="D30" s="27" t="str">
        <f>D4</f>
        <v>2005 (DKK m)</v>
      </c>
      <c r="E30" s="6"/>
      <c r="F30" s="5"/>
      <c r="G30" s="5"/>
      <c r="H30" s="5"/>
      <c r="I30" s="5"/>
    </row>
    <row r="31" spans="4:9" ht="12.75">
      <c r="D31" s="7"/>
      <c r="E31" s="8" t="str">
        <f>E5</f>
        <v>Q1 </v>
      </c>
      <c r="F31" s="9" t="str">
        <f>F5</f>
        <v>Q2 </v>
      </c>
      <c r="G31" s="9" t="str">
        <f>G5</f>
        <v>Q3 </v>
      </c>
      <c r="H31" s="9" t="str">
        <f>H5</f>
        <v>Q4 </v>
      </c>
      <c r="I31" s="9" t="str">
        <f>IF($A$3=1,B5,A5)</f>
        <v>Full year</v>
      </c>
    </row>
    <row r="32" spans="1:9" ht="12.75">
      <c r="A32" s="28" t="s">
        <v>55</v>
      </c>
      <c r="B32" s="29" t="s">
        <v>83</v>
      </c>
      <c r="C32" s="28"/>
      <c r="D32" s="1" t="str">
        <f aca="true" t="shared" si="1" ref="D32:D38">IF($A$3=1,B32,A32)</f>
        <v>Net interest income</v>
      </c>
      <c r="E32" s="18">
        <v>40</v>
      </c>
      <c r="I32" s="1">
        <v>40</v>
      </c>
    </row>
    <row r="33" spans="1:9" ht="12.75">
      <c r="A33" s="28" t="s">
        <v>56</v>
      </c>
      <c r="B33" s="29" t="s">
        <v>84</v>
      </c>
      <c r="C33" s="28"/>
      <c r="D33" s="1" t="str">
        <f t="shared" si="1"/>
        <v>Net trading income</v>
      </c>
      <c r="E33" s="19">
        <v>161</v>
      </c>
      <c r="F33" s="1">
        <v>14</v>
      </c>
      <c r="G33" s="1">
        <v>-31</v>
      </c>
      <c r="H33" s="1">
        <v>493</v>
      </c>
      <c r="I33" s="1">
        <v>637</v>
      </c>
    </row>
    <row r="34" spans="1:9" ht="12.75">
      <c r="A34" s="28" t="s">
        <v>57</v>
      </c>
      <c r="B34" s="29" t="s">
        <v>85</v>
      </c>
      <c r="C34" s="28"/>
      <c r="D34" s="1" t="str">
        <f t="shared" si="1"/>
        <v>Other income</v>
      </c>
      <c r="E34" s="19">
        <v>40</v>
      </c>
      <c r="F34" s="1">
        <v>135</v>
      </c>
      <c r="H34" s="1">
        <v>131</v>
      </c>
      <c r="I34" s="1">
        <v>306</v>
      </c>
    </row>
    <row r="35" spans="1:9" ht="12.75">
      <c r="A35" s="28" t="s">
        <v>58</v>
      </c>
      <c r="B35" s="29" t="s">
        <v>86</v>
      </c>
      <c r="C35" s="28"/>
      <c r="D35" s="1" t="str">
        <f t="shared" si="1"/>
        <v>Net income from insurance business</v>
      </c>
      <c r="E35" s="19"/>
      <c r="H35" s="1">
        <v>268</v>
      </c>
      <c r="I35" s="1">
        <v>268</v>
      </c>
    </row>
    <row r="36" spans="1:10" ht="12.75">
      <c r="A36" s="28" t="s">
        <v>59</v>
      </c>
      <c r="B36" s="29" t="s">
        <v>87</v>
      </c>
      <c r="C36" s="28"/>
      <c r="D36" s="10" t="str">
        <f t="shared" si="1"/>
        <v>Revenues, in sum</v>
      </c>
      <c r="E36" s="20">
        <v>241</v>
      </c>
      <c r="F36" s="10">
        <v>149</v>
      </c>
      <c r="G36" s="10">
        <v>-31</v>
      </c>
      <c r="H36" s="10">
        <v>892</v>
      </c>
      <c r="I36" s="21">
        <v>1251</v>
      </c>
      <c r="J36" s="22"/>
    </row>
    <row r="37" spans="1:9" ht="12.75">
      <c r="A37" s="28" t="s">
        <v>60</v>
      </c>
      <c r="B37" s="29" t="s">
        <v>88</v>
      </c>
      <c r="C37" s="28"/>
      <c r="D37" s="24" t="str">
        <f t="shared" si="1"/>
        <v>Costs</v>
      </c>
      <c r="E37" s="25">
        <v>-43</v>
      </c>
      <c r="F37" s="24">
        <v>-267</v>
      </c>
      <c r="G37" s="24">
        <v>-266</v>
      </c>
      <c r="H37" s="24">
        <v>-437</v>
      </c>
      <c r="I37" s="26">
        <v>-1013</v>
      </c>
    </row>
    <row r="38" spans="1:9" ht="13.5" thickBot="1">
      <c r="A38" s="28" t="s">
        <v>61</v>
      </c>
      <c r="B38" s="29" t="s">
        <v>89</v>
      </c>
      <c r="C38" s="28"/>
      <c r="D38" s="13" t="str">
        <f t="shared" si="1"/>
        <v>Effect on pre-tax profit</v>
      </c>
      <c r="E38" s="23">
        <v>198</v>
      </c>
      <c r="F38" s="13">
        <v>-118</v>
      </c>
      <c r="G38" s="13">
        <v>-297</v>
      </c>
      <c r="H38" s="13">
        <v>455</v>
      </c>
      <c r="I38" s="13">
        <v>238</v>
      </c>
    </row>
    <row r="39" spans="1:3" ht="13.5" thickTop="1">
      <c r="A39" s="28"/>
      <c r="B39" s="28"/>
      <c r="C39" s="28"/>
    </row>
  </sheetData>
  <sheetProtection/>
  <printOptions/>
  <pageMargins left="0.75" right="0.58" top="1" bottom="1" header="0" footer="0"/>
  <pageSetup horizontalDpi="600" verticalDpi="600" orientation="portrait" paperSize="9" scale="85"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O29"/>
  <sheetViews>
    <sheetView tabSelected="1" zoomScalePageLayoutView="0" workbookViewId="0" topLeftCell="C1">
      <selection activeCell="K11" sqref="K1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217</v>
      </c>
      <c r="E4" s="6"/>
      <c r="F4" s="5"/>
      <c r="G4" s="5"/>
      <c r="H4" s="5"/>
      <c r="I4" s="5"/>
      <c r="K4" s="92"/>
      <c r="L4" s="92"/>
      <c r="M4" s="69"/>
      <c r="N4" s="92"/>
      <c r="O4" s="69"/>
    </row>
    <row r="5" spans="1:15" ht="12.75">
      <c r="A5" s="1" t="s">
        <v>106</v>
      </c>
      <c r="B5" s="1" t="s">
        <v>107</v>
      </c>
      <c r="D5" s="7"/>
      <c r="E5" s="8" t="s">
        <v>62</v>
      </c>
      <c r="F5" s="9" t="s">
        <v>63</v>
      </c>
      <c r="G5" s="9" t="s">
        <v>64</v>
      </c>
      <c r="H5" s="9" t="s">
        <v>65</v>
      </c>
      <c r="I5" s="9" t="str">
        <f>IF($A$3=1,B5,A5)</f>
        <v>YTD</v>
      </c>
      <c r="K5" s="92"/>
      <c r="L5" s="92"/>
      <c r="M5" s="92"/>
      <c r="N5" s="92"/>
      <c r="O5" s="92"/>
    </row>
    <row r="6" spans="1:15" ht="12.75">
      <c r="A6" s="28" t="s">
        <v>0</v>
      </c>
      <c r="B6" s="28" t="s">
        <v>67</v>
      </c>
      <c r="C6" s="28"/>
      <c r="D6" s="79" t="str">
        <f>IF($A$3=1,B6,A6)</f>
        <v>Reported pre-tax profit</v>
      </c>
      <c r="E6" s="71">
        <v>7140</v>
      </c>
      <c r="F6" s="84">
        <v>6182</v>
      </c>
      <c r="G6" s="12"/>
      <c r="H6" s="12"/>
      <c r="I6" s="12">
        <v>13323</v>
      </c>
      <c r="K6" s="66"/>
      <c r="L6" s="66"/>
      <c r="M6" s="92"/>
      <c r="N6" s="92"/>
      <c r="O6" s="92"/>
    </row>
    <row r="7" spans="1:12" ht="12" customHeight="1">
      <c r="A7" s="28" t="s">
        <v>8</v>
      </c>
      <c r="B7" s="28" t="s">
        <v>72</v>
      </c>
      <c r="C7" s="28"/>
      <c r="D7" s="10" t="str">
        <f>IF($A$3=1,B7,A7)</f>
        <v>One-off items, in sum</v>
      </c>
      <c r="E7" s="75">
        <v>0</v>
      </c>
      <c r="F7" s="97">
        <v>0</v>
      </c>
      <c r="G7" s="97"/>
      <c r="H7" s="97"/>
      <c r="I7" s="21">
        <v>0</v>
      </c>
      <c r="L7" s="22"/>
    </row>
    <row r="8" spans="1:11" ht="13.5" thickBot="1">
      <c r="A8" s="28" t="s">
        <v>49</v>
      </c>
      <c r="B8" s="28" t="s">
        <v>82</v>
      </c>
      <c r="C8" s="28"/>
      <c r="D8" s="35" t="str">
        <f>IF($A$3=1,B8,A8)</f>
        <v>Adjusted pre-tax profit</v>
      </c>
      <c r="E8" s="73">
        <f>E6-E7</f>
        <v>7140</v>
      </c>
      <c r="F8" s="73">
        <v>6182</v>
      </c>
      <c r="G8" s="73"/>
      <c r="H8" s="73"/>
      <c r="I8" s="38">
        <f>I6-I7</f>
        <v>13323</v>
      </c>
      <c r="K8" s="22"/>
    </row>
    <row r="9" ht="13.5" thickTop="1"/>
    <row r="10" spans="5:7" ht="12.75">
      <c r="E10" s="22"/>
      <c r="F10" s="22"/>
      <c r="G10" s="22"/>
    </row>
    <row r="12" spans="4:9" ht="12.75">
      <c r="D12" s="27" t="str">
        <f>D4</f>
        <v>2017 (DKK m)</v>
      </c>
      <c r="E12" s="6"/>
      <c r="F12" s="5"/>
      <c r="G12" s="5"/>
      <c r="H12" s="5"/>
      <c r="I12" s="5"/>
    </row>
    <row r="13" spans="4:9" ht="12.75">
      <c r="D13" s="7"/>
      <c r="E13" s="8" t="str">
        <f>E5</f>
        <v>Q1 </v>
      </c>
      <c r="F13" s="9" t="str">
        <f>F5</f>
        <v>Q2 </v>
      </c>
      <c r="G13" s="9" t="str">
        <f>G5</f>
        <v>Q3 </v>
      </c>
      <c r="H13" s="9" t="str">
        <f>H5</f>
        <v>Q4 </v>
      </c>
      <c r="I13" s="9" t="str">
        <f>IF($A$3=1,B5,A5)</f>
        <v>YTD</v>
      </c>
    </row>
    <row r="14" spans="1:9" ht="12.75">
      <c r="A14" s="28" t="s">
        <v>55</v>
      </c>
      <c r="B14" s="30" t="s">
        <v>83</v>
      </c>
      <c r="C14" s="28"/>
      <c r="D14" s="1" t="str">
        <f aca="true" t="shared" si="0" ref="D14:D21">IF($A$3=1,B14,A14)</f>
        <v>Net interest income</v>
      </c>
      <c r="E14" s="72">
        <v>0</v>
      </c>
      <c r="F14" s="44">
        <f aca="true" t="shared" si="1" ref="F14:F20">SUM(B14:E14)</f>
        <v>0</v>
      </c>
      <c r="G14" s="99"/>
      <c r="H14" s="99"/>
      <c r="I14" s="40">
        <f aca="true" t="shared" si="2" ref="I14:I20">SUM(E14:H14)</f>
        <v>0</v>
      </c>
    </row>
    <row r="15" spans="1:9" ht="12.75">
      <c r="A15" s="28" t="s">
        <v>206</v>
      </c>
      <c r="B15" s="100" t="s">
        <v>207</v>
      </c>
      <c r="C15" s="28"/>
      <c r="D15" s="1" t="str">
        <f t="shared" si="0"/>
        <v>Net fee income</v>
      </c>
      <c r="E15" s="72">
        <v>0</v>
      </c>
      <c r="F15" s="44">
        <f t="shared" si="1"/>
        <v>0</v>
      </c>
      <c r="G15" s="70"/>
      <c r="H15" s="70"/>
      <c r="I15" s="40">
        <f t="shared" si="2"/>
        <v>0</v>
      </c>
    </row>
    <row r="16" spans="1:9" ht="12.75">
      <c r="A16" s="28" t="s">
        <v>56</v>
      </c>
      <c r="B16" s="30" t="s">
        <v>84</v>
      </c>
      <c r="C16" s="28"/>
      <c r="D16" s="1" t="str">
        <f t="shared" si="0"/>
        <v>Net trading income</v>
      </c>
      <c r="E16" s="74">
        <v>0</v>
      </c>
      <c r="F16" s="44">
        <f t="shared" si="1"/>
        <v>0</v>
      </c>
      <c r="G16" s="68"/>
      <c r="H16" s="68"/>
      <c r="I16" s="40">
        <f t="shared" si="2"/>
        <v>0</v>
      </c>
    </row>
    <row r="17" spans="1:9" ht="12.75">
      <c r="A17" s="28" t="s">
        <v>57</v>
      </c>
      <c r="B17" s="30" t="s">
        <v>85</v>
      </c>
      <c r="C17" s="28"/>
      <c r="D17" s="1" t="str">
        <f t="shared" si="0"/>
        <v>Other income</v>
      </c>
      <c r="E17" s="74">
        <v>0</v>
      </c>
      <c r="F17" s="44">
        <f t="shared" si="1"/>
        <v>0</v>
      </c>
      <c r="G17" s="68"/>
      <c r="H17" s="68"/>
      <c r="I17" s="40">
        <f t="shared" si="2"/>
        <v>0</v>
      </c>
    </row>
    <row r="18" spans="1:10" ht="12.75">
      <c r="A18" s="28" t="s">
        <v>59</v>
      </c>
      <c r="B18" s="30" t="s">
        <v>87</v>
      </c>
      <c r="C18" s="28"/>
      <c r="D18" s="10" t="str">
        <f t="shared" si="0"/>
        <v>Revenues, in sum</v>
      </c>
      <c r="E18" s="75">
        <f>SUM(E14:E17)</f>
        <v>0</v>
      </c>
      <c r="F18" s="21">
        <f t="shared" si="1"/>
        <v>0</v>
      </c>
      <c r="G18" s="97"/>
      <c r="H18" s="97"/>
      <c r="I18" s="21">
        <f t="shared" si="2"/>
        <v>0</v>
      </c>
      <c r="J18" s="22"/>
    </row>
    <row r="19" spans="1:9" ht="12.75">
      <c r="A19" s="28" t="s">
        <v>60</v>
      </c>
      <c r="B19" s="30" t="s">
        <v>88</v>
      </c>
      <c r="C19" s="28"/>
      <c r="D19" s="65" t="str">
        <f t="shared" si="0"/>
        <v>Costs</v>
      </c>
      <c r="E19" s="97">
        <v>0</v>
      </c>
      <c r="F19" s="21">
        <f t="shared" si="1"/>
        <v>0</v>
      </c>
      <c r="G19" s="97"/>
      <c r="H19" s="97"/>
      <c r="I19" s="21">
        <f t="shared" si="2"/>
        <v>0</v>
      </c>
    </row>
    <row r="20" spans="1:9" ht="12.75">
      <c r="A20" s="28" t="s">
        <v>161</v>
      </c>
      <c r="B20" s="64" t="s">
        <v>162</v>
      </c>
      <c r="C20" s="28"/>
      <c r="D20" s="65" t="str">
        <f t="shared" si="0"/>
        <v>Impairments</v>
      </c>
      <c r="E20" s="93">
        <v>0</v>
      </c>
      <c r="F20" s="40">
        <f t="shared" si="1"/>
        <v>0</v>
      </c>
      <c r="G20" s="97"/>
      <c r="H20" s="97"/>
      <c r="I20" s="40">
        <f t="shared" si="2"/>
        <v>0</v>
      </c>
    </row>
    <row r="21" spans="1:9" ht="13.5" thickBot="1">
      <c r="A21" s="28" t="s">
        <v>61</v>
      </c>
      <c r="B21" s="30" t="s">
        <v>89</v>
      </c>
      <c r="C21" s="28"/>
      <c r="D21" s="35" t="str">
        <f t="shared" si="0"/>
        <v>Effect on pre-tax profit</v>
      </c>
      <c r="E21" s="73">
        <f>E19+E18+E20</f>
        <v>0</v>
      </c>
      <c r="F21" s="38">
        <f>F19+F18+F20</f>
        <v>0</v>
      </c>
      <c r="G21" s="73"/>
      <c r="H21" s="73"/>
      <c r="I21" s="38">
        <f>I19+I18+I20</f>
        <v>0</v>
      </c>
    </row>
    <row r="22" spans="1:8" ht="13.5" thickTop="1">
      <c r="A22" s="28"/>
      <c r="B22" s="28"/>
      <c r="C22" s="28"/>
      <c r="H22" s="22"/>
    </row>
    <row r="23" spans="5:9" ht="12.75">
      <c r="E23" s="22"/>
      <c r="F23" s="22"/>
      <c r="I23" s="22"/>
    </row>
    <row r="24" spans="8:9" ht="12.75">
      <c r="H24" s="22"/>
      <c r="I24" s="22"/>
    </row>
    <row r="25" ht="12.75">
      <c r="A25" s="90"/>
    </row>
    <row r="26" ht="12.75">
      <c r="A26" s="91"/>
    </row>
    <row r="27" ht="12.75">
      <c r="A27" s="92"/>
    </row>
    <row r="28" ht="12.75">
      <c r="H28" s="22"/>
    </row>
    <row r="29" ht="12.75">
      <c r="E29"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201</v>
      </c>
      <c r="E4" s="6"/>
      <c r="F4" s="5"/>
      <c r="G4" s="5"/>
      <c r="H4" s="5"/>
      <c r="I4" s="5"/>
      <c r="K4" s="92"/>
      <c r="L4" s="92"/>
      <c r="M4" s="69"/>
      <c r="N4" s="92"/>
      <c r="O4" s="69"/>
    </row>
    <row r="5" spans="1:15" ht="12.75">
      <c r="A5" s="1" t="s">
        <v>106</v>
      </c>
      <c r="B5" s="1" t="s">
        <v>107</v>
      </c>
      <c r="D5" s="7"/>
      <c r="E5" s="8" t="s">
        <v>62</v>
      </c>
      <c r="F5" s="9" t="s">
        <v>63</v>
      </c>
      <c r="G5" s="9" t="s">
        <v>64</v>
      </c>
      <c r="H5" s="9" t="s">
        <v>65</v>
      </c>
      <c r="I5" s="9" t="str">
        <f>IF($A$3=1,B5,A5)</f>
        <v>YTD</v>
      </c>
      <c r="K5" s="92"/>
      <c r="L5" s="92"/>
      <c r="M5" s="92"/>
      <c r="N5" s="92"/>
      <c r="O5" s="92"/>
    </row>
    <row r="6" spans="1:15" ht="12.75">
      <c r="A6" s="28" t="s">
        <v>0</v>
      </c>
      <c r="B6" s="28" t="s">
        <v>67</v>
      </c>
      <c r="C6" s="28"/>
      <c r="D6" s="79" t="str">
        <f aca="true" t="shared" si="0" ref="D6:D15">IF($A$3=1,B6,A6)</f>
        <v>Reported pre-tax profit</v>
      </c>
      <c r="E6" s="71">
        <v>6271</v>
      </c>
      <c r="F6" s="84">
        <v>5780</v>
      </c>
      <c r="G6" s="12">
        <v>6267</v>
      </c>
      <c r="H6" s="12">
        <v>7039</v>
      </c>
      <c r="I6" s="12">
        <f aca="true" t="shared" si="1" ref="I6:I13">SUM(E6:H6)</f>
        <v>25357</v>
      </c>
      <c r="K6" s="66"/>
      <c r="L6" s="66"/>
      <c r="M6" s="92"/>
      <c r="N6" s="92"/>
      <c r="O6" s="92"/>
    </row>
    <row r="7" spans="1:15" ht="12.75">
      <c r="A7" s="1" t="s">
        <v>199</v>
      </c>
      <c r="B7" s="1" t="s">
        <v>211</v>
      </c>
      <c r="D7" s="89" t="str">
        <f>IF($A$3=1,B7,A7)</f>
        <v>Property sales/adjustments</v>
      </c>
      <c r="E7" s="19">
        <v>825</v>
      </c>
      <c r="F7" s="1">
        <v>0</v>
      </c>
      <c r="G7" s="1">
        <v>0</v>
      </c>
      <c r="H7" s="1">
        <v>200</v>
      </c>
      <c r="I7" s="67">
        <f t="shared" si="1"/>
        <v>1025</v>
      </c>
      <c r="K7" s="69"/>
      <c r="L7" s="92"/>
      <c r="M7" s="92"/>
      <c r="N7" s="92"/>
      <c r="O7" s="92"/>
    </row>
    <row r="8" spans="1:15" ht="12.75">
      <c r="A8" s="1" t="s">
        <v>204</v>
      </c>
      <c r="B8" s="28" t="s">
        <v>205</v>
      </c>
      <c r="C8" s="28"/>
      <c r="D8" s="1" t="str">
        <f t="shared" si="0"/>
        <v>Refund of VAT and payroll taxes, etc.</v>
      </c>
      <c r="E8" s="72">
        <v>68</v>
      </c>
      <c r="F8" s="96">
        <v>0</v>
      </c>
      <c r="G8" s="44">
        <v>0</v>
      </c>
      <c r="H8" s="44">
        <v>0</v>
      </c>
      <c r="I8" s="44">
        <f t="shared" si="1"/>
        <v>68</v>
      </c>
      <c r="K8" s="92"/>
      <c r="L8" s="92"/>
      <c r="M8" s="92"/>
      <c r="N8" s="92"/>
      <c r="O8" s="92"/>
    </row>
    <row r="9" spans="1:15" ht="12.75">
      <c r="A9" s="1" t="s">
        <v>202</v>
      </c>
      <c r="B9" s="28" t="s">
        <v>203</v>
      </c>
      <c r="C9" s="28"/>
      <c r="D9" s="1" t="str">
        <f t="shared" si="0"/>
        <v>Reversal of provision for operational risks</v>
      </c>
      <c r="E9" s="72">
        <v>66</v>
      </c>
      <c r="F9" s="96">
        <v>0</v>
      </c>
      <c r="G9" s="44">
        <v>0</v>
      </c>
      <c r="H9" s="44">
        <v>0</v>
      </c>
      <c r="I9" s="44">
        <f t="shared" si="1"/>
        <v>66</v>
      </c>
      <c r="K9" s="92"/>
      <c r="L9" s="92"/>
      <c r="M9" s="92"/>
      <c r="N9" s="92"/>
      <c r="O9" s="92"/>
    </row>
    <row r="10" spans="1:9" ht="12.75">
      <c r="A10" s="1" t="s">
        <v>208</v>
      </c>
      <c r="B10" s="28" t="s">
        <v>209</v>
      </c>
      <c r="C10" s="28"/>
      <c r="D10" s="1" t="str">
        <f t="shared" si="0"/>
        <v>Sale of VISA Europe</v>
      </c>
      <c r="E10" s="72">
        <v>0</v>
      </c>
      <c r="F10" s="96">
        <v>280</v>
      </c>
      <c r="G10" s="67">
        <v>107</v>
      </c>
      <c r="H10" s="44">
        <v>0</v>
      </c>
      <c r="I10" s="44">
        <f t="shared" si="1"/>
        <v>387</v>
      </c>
    </row>
    <row r="11" spans="1:9" ht="12.75">
      <c r="A11" s="92" t="s">
        <v>213</v>
      </c>
      <c r="B11" s="66" t="s">
        <v>215</v>
      </c>
      <c r="C11" s="28"/>
      <c r="D11" s="1" t="str">
        <f t="shared" si="0"/>
        <v>Value adjustments of associated companies </v>
      </c>
      <c r="E11" s="72">
        <v>0</v>
      </c>
      <c r="F11" s="96">
        <v>0</v>
      </c>
      <c r="G11" s="67">
        <v>213</v>
      </c>
      <c r="H11" s="44">
        <v>0</v>
      </c>
      <c r="I11" s="44">
        <f t="shared" si="1"/>
        <v>213</v>
      </c>
    </row>
    <row r="12" spans="1:9" ht="12.75">
      <c r="A12" s="92" t="s">
        <v>214</v>
      </c>
      <c r="B12" s="66" t="s">
        <v>216</v>
      </c>
      <c r="C12" s="28"/>
      <c r="D12" s="1" t="str">
        <f t="shared" si="0"/>
        <v>Sale of associated companies</v>
      </c>
      <c r="E12" s="72">
        <v>0</v>
      </c>
      <c r="F12" s="96">
        <v>0</v>
      </c>
      <c r="G12" s="67">
        <v>0</v>
      </c>
      <c r="H12" s="44">
        <v>400</v>
      </c>
      <c r="I12" s="44">
        <f t="shared" si="1"/>
        <v>400</v>
      </c>
    </row>
    <row r="13" spans="1:9" ht="12.75">
      <c r="A13" s="92" t="s">
        <v>210</v>
      </c>
      <c r="B13" s="66" t="s">
        <v>212</v>
      </c>
      <c r="C13" s="28"/>
      <c r="D13" s="1" t="str">
        <f t="shared" si="0"/>
        <v>Transfer of a portfolio of insurance contracts</v>
      </c>
      <c r="E13" s="72">
        <v>0</v>
      </c>
      <c r="F13" s="96">
        <v>0</v>
      </c>
      <c r="G13" s="67">
        <v>175</v>
      </c>
      <c r="H13" s="44">
        <v>0</v>
      </c>
      <c r="I13" s="44">
        <f t="shared" si="1"/>
        <v>175</v>
      </c>
    </row>
    <row r="14" spans="1:12" ht="12" customHeight="1">
      <c r="A14" s="28" t="s">
        <v>8</v>
      </c>
      <c r="B14" s="28" t="s">
        <v>72</v>
      </c>
      <c r="C14" s="28"/>
      <c r="D14" s="10" t="str">
        <f t="shared" si="0"/>
        <v>One-off items, in sum</v>
      </c>
      <c r="E14" s="75">
        <f>SUM(E7:E13)</f>
        <v>959</v>
      </c>
      <c r="F14" s="97">
        <f>SUM(F7:F13)</f>
        <v>280</v>
      </c>
      <c r="G14" s="97">
        <f>SUM(G7:G13)</f>
        <v>495</v>
      </c>
      <c r="H14" s="97">
        <f>SUM(H7:H13)</f>
        <v>600</v>
      </c>
      <c r="I14" s="21">
        <f>SUM(I7:I13)</f>
        <v>2334</v>
      </c>
      <c r="L14" s="22"/>
    </row>
    <row r="15" spans="1:11" ht="13.5" thickBot="1">
      <c r="A15" s="28" t="s">
        <v>49</v>
      </c>
      <c r="B15" s="28" t="s">
        <v>82</v>
      </c>
      <c r="C15" s="28"/>
      <c r="D15" s="35" t="str">
        <f t="shared" si="0"/>
        <v>Adjusted pre-tax profit</v>
      </c>
      <c r="E15" s="73">
        <f>E6-E14</f>
        <v>5312</v>
      </c>
      <c r="F15" s="73">
        <f>F6-F14</f>
        <v>5500</v>
      </c>
      <c r="G15" s="73">
        <f>G6-G14</f>
        <v>5772</v>
      </c>
      <c r="H15" s="73">
        <f>H6-H14</f>
        <v>6439</v>
      </c>
      <c r="I15" s="38">
        <f>I6-I14</f>
        <v>23023</v>
      </c>
      <c r="K15" s="22"/>
    </row>
    <row r="16" ht="13.5" thickTop="1"/>
    <row r="17" spans="5:7" ht="12.75">
      <c r="E17" s="22"/>
      <c r="F17" s="22"/>
      <c r="G17" s="22"/>
    </row>
    <row r="19" spans="4:9" ht="12.75">
      <c r="D19" s="27" t="str">
        <f>D4</f>
        <v>2016 (DKK m)</v>
      </c>
      <c r="E19" s="6"/>
      <c r="F19" s="5"/>
      <c r="G19" s="5"/>
      <c r="H19" s="5"/>
      <c r="I19" s="5"/>
    </row>
    <row r="20" spans="4:9" ht="12.75">
      <c r="D20" s="7"/>
      <c r="E20" s="8" t="str">
        <f>E5</f>
        <v>Q1 </v>
      </c>
      <c r="F20" s="9" t="str">
        <f>F5</f>
        <v>Q2 </v>
      </c>
      <c r="G20" s="9" t="str">
        <f>G5</f>
        <v>Q3 </v>
      </c>
      <c r="H20" s="9" t="str">
        <f>H5</f>
        <v>Q4 </v>
      </c>
      <c r="I20" s="9" t="str">
        <f>IF($A$3=1,B5,A5)</f>
        <v>YTD</v>
      </c>
    </row>
    <row r="21" spans="1:9" ht="12.75">
      <c r="A21" s="28" t="s">
        <v>55</v>
      </c>
      <c r="B21" s="30" t="s">
        <v>83</v>
      </c>
      <c r="C21" s="28"/>
      <c r="D21" s="1" t="str">
        <f aca="true" t="shared" si="2" ref="D21:D28">IF($A$3=1,B21,A21)</f>
        <v>Net interest income</v>
      </c>
      <c r="E21" s="72">
        <v>0</v>
      </c>
      <c r="F21" s="99">
        <v>0</v>
      </c>
      <c r="G21" s="99">
        <v>0</v>
      </c>
      <c r="H21" s="99">
        <v>0</v>
      </c>
      <c r="I21" s="40">
        <f aca="true" t="shared" si="3" ref="I21:I27">SUM(E21:H21)</f>
        <v>0</v>
      </c>
    </row>
    <row r="22" spans="1:9" ht="12.75">
      <c r="A22" s="28" t="s">
        <v>206</v>
      </c>
      <c r="B22" s="100" t="s">
        <v>207</v>
      </c>
      <c r="C22" s="28"/>
      <c r="D22" s="1" t="str">
        <f t="shared" si="2"/>
        <v>Net fee income</v>
      </c>
      <c r="E22" s="72">
        <v>0</v>
      </c>
      <c r="F22" s="70">
        <v>0</v>
      </c>
      <c r="G22" s="70">
        <v>0</v>
      </c>
      <c r="H22" s="70">
        <v>0</v>
      </c>
      <c r="I22" s="40">
        <f t="shared" si="3"/>
        <v>0</v>
      </c>
    </row>
    <row r="23" spans="1:9" ht="12.75">
      <c r="A23" s="28" t="s">
        <v>56</v>
      </c>
      <c r="B23" s="30" t="s">
        <v>84</v>
      </c>
      <c r="C23" s="28"/>
      <c r="D23" s="1" t="str">
        <f t="shared" si="2"/>
        <v>Net trading income</v>
      </c>
      <c r="E23" s="74">
        <f>E10</f>
        <v>0</v>
      </c>
      <c r="F23" s="68">
        <f>F10</f>
        <v>280</v>
      </c>
      <c r="G23" s="68">
        <f>G10+G13</f>
        <v>282</v>
      </c>
      <c r="H23" s="68">
        <f>H12</f>
        <v>400</v>
      </c>
      <c r="I23" s="40">
        <f t="shared" si="3"/>
        <v>962</v>
      </c>
    </row>
    <row r="24" spans="1:9" ht="12.75">
      <c r="A24" s="28" t="s">
        <v>57</v>
      </c>
      <c r="B24" s="30" t="s">
        <v>85</v>
      </c>
      <c r="C24" s="28"/>
      <c r="D24" s="1" t="str">
        <f t="shared" si="2"/>
        <v>Other income</v>
      </c>
      <c r="E24" s="74">
        <f>E7</f>
        <v>825</v>
      </c>
      <c r="F24" s="68">
        <f>F7</f>
        <v>0</v>
      </c>
      <c r="G24" s="68">
        <f>+G11</f>
        <v>213</v>
      </c>
      <c r="H24" s="68">
        <f>H7</f>
        <v>200</v>
      </c>
      <c r="I24" s="40">
        <f t="shared" si="3"/>
        <v>1238</v>
      </c>
    </row>
    <row r="25" spans="1:10" ht="12.75">
      <c r="A25" s="28" t="s">
        <v>59</v>
      </c>
      <c r="B25" s="30" t="s">
        <v>87</v>
      </c>
      <c r="C25" s="28"/>
      <c r="D25" s="10" t="str">
        <f t="shared" si="2"/>
        <v>Revenues, in sum</v>
      </c>
      <c r="E25" s="75">
        <f>SUM(E21:E24)</f>
        <v>825</v>
      </c>
      <c r="F25" s="97">
        <f>SUM(F21:F24)</f>
        <v>280</v>
      </c>
      <c r="G25" s="97">
        <f>SUM(G21:G24)</f>
        <v>495</v>
      </c>
      <c r="H25" s="97">
        <f>SUM(H21:H24)</f>
        <v>600</v>
      </c>
      <c r="I25" s="21">
        <f t="shared" si="3"/>
        <v>2200</v>
      </c>
      <c r="J25" s="22"/>
    </row>
    <row r="26" spans="1:9" ht="12.75">
      <c r="A26" s="28" t="s">
        <v>60</v>
      </c>
      <c r="B26" s="30" t="s">
        <v>88</v>
      </c>
      <c r="C26" s="28"/>
      <c r="D26" s="65" t="str">
        <f t="shared" si="2"/>
        <v>Costs</v>
      </c>
      <c r="E26" s="97">
        <f>E8+E9</f>
        <v>134</v>
      </c>
      <c r="F26" s="97">
        <f>F8+F9</f>
        <v>0</v>
      </c>
      <c r="G26" s="97">
        <f>G8+G9</f>
        <v>0</v>
      </c>
      <c r="H26" s="97">
        <v>0</v>
      </c>
      <c r="I26" s="21">
        <f t="shared" si="3"/>
        <v>134</v>
      </c>
    </row>
    <row r="27" spans="1:9" ht="12.75">
      <c r="A27" s="28" t="s">
        <v>161</v>
      </c>
      <c r="B27" s="64" t="s">
        <v>162</v>
      </c>
      <c r="C27" s="28"/>
      <c r="D27" s="65" t="str">
        <f t="shared" si="2"/>
        <v>Impairments</v>
      </c>
      <c r="E27" s="93">
        <v>0</v>
      </c>
      <c r="F27" s="97">
        <v>0</v>
      </c>
      <c r="G27" s="97">
        <v>0</v>
      </c>
      <c r="H27" s="97">
        <v>0</v>
      </c>
      <c r="I27" s="40">
        <f t="shared" si="3"/>
        <v>0</v>
      </c>
    </row>
    <row r="28" spans="1:9" ht="13.5" thickBot="1">
      <c r="A28" s="28" t="s">
        <v>61</v>
      </c>
      <c r="B28" s="30" t="s">
        <v>89</v>
      </c>
      <c r="C28" s="28"/>
      <c r="D28" s="35" t="str">
        <f t="shared" si="2"/>
        <v>Effect on pre-tax profit</v>
      </c>
      <c r="E28" s="73">
        <f>E26+E25+E27</f>
        <v>959</v>
      </c>
      <c r="F28" s="73">
        <f>F26+F25+F27</f>
        <v>280</v>
      </c>
      <c r="G28" s="73">
        <f>G26+G25+G27</f>
        <v>495</v>
      </c>
      <c r="H28" s="73">
        <f>H26+H25+H27</f>
        <v>600</v>
      </c>
      <c r="I28" s="38">
        <f>I26+I25+I27</f>
        <v>2334</v>
      </c>
    </row>
    <row r="29" spans="1:8" ht="13.5" thickTop="1">
      <c r="A29" s="28"/>
      <c r="B29" s="28"/>
      <c r="C29" s="28"/>
      <c r="H29" s="22"/>
    </row>
    <row r="30" spans="5:9" ht="12.75">
      <c r="E30" s="22"/>
      <c r="F30" s="22"/>
      <c r="I30" s="22"/>
    </row>
    <row r="31" spans="8:9" ht="12.75">
      <c r="H31" s="22"/>
      <c r="I31" s="22"/>
    </row>
    <row r="32" ht="12.75">
      <c r="A32" s="90"/>
    </row>
    <row r="33" ht="12.75">
      <c r="A33" s="91"/>
    </row>
    <row r="34" ht="12.75">
      <c r="A34" s="92"/>
    </row>
    <row r="35" ht="12.75">
      <c r="H35" s="22"/>
    </row>
    <row r="36" ht="12.75">
      <c r="E36"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C1">
      <selection activeCell="C1" sqref="C1"/>
    </sheetView>
  </sheetViews>
  <sheetFormatPr defaultColWidth="9.00390625" defaultRowHeight="12.75"/>
  <cols>
    <col min="1" max="1" width="33.75390625" style="1" hidden="1" customWidth="1"/>
    <col min="2" max="2" width="0.242187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197</v>
      </c>
      <c r="E4" s="6"/>
      <c r="F4" s="5"/>
      <c r="G4" s="5"/>
      <c r="H4" s="5"/>
      <c r="I4" s="5"/>
    </row>
    <row r="5" spans="1:9" ht="12.75">
      <c r="A5" s="1" t="s">
        <v>106</v>
      </c>
      <c r="B5" s="1" t="s">
        <v>107</v>
      </c>
      <c r="D5" s="7"/>
      <c r="E5" s="8" t="s">
        <v>62</v>
      </c>
      <c r="F5" s="9" t="s">
        <v>63</v>
      </c>
      <c r="G5" s="9" t="s">
        <v>64</v>
      </c>
      <c r="H5" s="9" t="s">
        <v>65</v>
      </c>
      <c r="I5" s="9" t="str">
        <f>IF($A$3=1,B5,A5)</f>
        <v>YTD</v>
      </c>
    </row>
    <row r="6" spans="1:11" ht="12.75">
      <c r="A6" s="28" t="s">
        <v>0</v>
      </c>
      <c r="B6" s="28" t="s">
        <v>67</v>
      </c>
      <c r="C6" s="28"/>
      <c r="D6" s="79" t="str">
        <f aca="true" t="shared" si="0" ref="D6:D12">IF($A$3=1,B6,A6)</f>
        <v>Reported pre-tax profit</v>
      </c>
      <c r="E6" s="71">
        <v>6362</v>
      </c>
      <c r="F6" s="84">
        <v>5814</v>
      </c>
      <c r="G6" s="12">
        <v>4719</v>
      </c>
      <c r="H6" s="12">
        <v>866</v>
      </c>
      <c r="I6" s="12">
        <f>SUM(E6:H6)</f>
        <v>17761</v>
      </c>
      <c r="K6" s="82"/>
    </row>
    <row r="7" spans="1:9" ht="12.75">
      <c r="A7" s="1" t="s">
        <v>124</v>
      </c>
      <c r="B7" s="66" t="s">
        <v>196</v>
      </c>
      <c r="C7" s="28"/>
      <c r="D7" s="1" t="str">
        <f t="shared" si="0"/>
        <v>Goodwill impairment charges</v>
      </c>
      <c r="E7" s="80">
        <v>0</v>
      </c>
      <c r="F7" s="44">
        <v>0</v>
      </c>
      <c r="G7" s="44">
        <v>0</v>
      </c>
      <c r="H7" s="44">
        <v>-4601</v>
      </c>
      <c r="I7" s="44">
        <f>SUM(E7:H7)</f>
        <v>-4601</v>
      </c>
    </row>
    <row r="8" spans="1:11" ht="12.75">
      <c r="A8" s="1" t="s">
        <v>198</v>
      </c>
      <c r="B8" s="1" t="s">
        <v>198</v>
      </c>
      <c r="D8" s="89" t="str">
        <f>IF($A$3=1,B8,A8)</f>
        <v>Private Equity</v>
      </c>
      <c r="E8" s="19">
        <v>0</v>
      </c>
      <c r="F8" s="98">
        <v>0</v>
      </c>
      <c r="G8" s="1">
        <v>125</v>
      </c>
      <c r="H8" s="1">
        <v>0</v>
      </c>
      <c r="I8" s="67">
        <f>SUM(E8:H8)</f>
        <v>125</v>
      </c>
      <c r="K8" s="22"/>
    </row>
    <row r="9" spans="1:11" ht="12.75">
      <c r="A9" s="1" t="s">
        <v>199</v>
      </c>
      <c r="B9" s="1" t="s">
        <v>200</v>
      </c>
      <c r="D9" s="89" t="str">
        <f>IF($A$3=1,B9,A9)</f>
        <v>Property sales/adjustments</v>
      </c>
      <c r="E9" s="19">
        <v>0</v>
      </c>
      <c r="F9" s="1">
        <v>0</v>
      </c>
      <c r="G9" s="1">
        <v>0</v>
      </c>
      <c r="H9" s="1">
        <v>384</v>
      </c>
      <c r="I9" s="67">
        <f>SUM(E9:H9)</f>
        <v>384</v>
      </c>
      <c r="K9" s="22"/>
    </row>
    <row r="10" spans="1:9" ht="12.75">
      <c r="A10" s="1" t="s">
        <v>204</v>
      </c>
      <c r="B10" s="28" t="s">
        <v>205</v>
      </c>
      <c r="C10" s="28"/>
      <c r="D10" s="1" t="str">
        <f t="shared" si="0"/>
        <v>Refund of VAT and payroll taxes, etc.</v>
      </c>
      <c r="E10" s="72">
        <v>0</v>
      </c>
      <c r="F10" s="96">
        <v>343</v>
      </c>
      <c r="G10" s="44">
        <v>43</v>
      </c>
      <c r="H10" s="44">
        <v>57</v>
      </c>
      <c r="I10" s="44">
        <f>SUM(E10:H10)</f>
        <v>443</v>
      </c>
    </row>
    <row r="11" spans="1:12" ht="12" customHeight="1">
      <c r="A11" s="28" t="s">
        <v>8</v>
      </c>
      <c r="B11" s="28" t="s">
        <v>72</v>
      </c>
      <c r="C11" s="28"/>
      <c r="D11" s="10" t="str">
        <f>IF($A$3=1,B11,A11)</f>
        <v>One-off items, in sum</v>
      </c>
      <c r="E11" s="75">
        <f>SUM(E7:E10)</f>
        <v>0</v>
      </c>
      <c r="F11" s="97">
        <f>SUM(F7:F10)</f>
        <v>343</v>
      </c>
      <c r="G11" s="97">
        <f>SUM(G7:G10)</f>
        <v>168</v>
      </c>
      <c r="H11" s="97">
        <f>SUM(H7:H10)</f>
        <v>-4160</v>
      </c>
      <c r="I11" s="21">
        <f>SUM(I7:I10)</f>
        <v>-3649</v>
      </c>
      <c r="L11" s="22"/>
    </row>
    <row r="12" spans="1:11" ht="13.5" thickBot="1">
      <c r="A12" s="28" t="s">
        <v>49</v>
      </c>
      <c r="B12" s="28" t="s">
        <v>82</v>
      </c>
      <c r="C12" s="28"/>
      <c r="D12" s="35" t="str">
        <f t="shared" si="0"/>
        <v>Adjusted pre-tax profit</v>
      </c>
      <c r="E12" s="73">
        <f>E6-E11</f>
        <v>6362</v>
      </c>
      <c r="F12" s="73">
        <f>F6-F11</f>
        <v>5471</v>
      </c>
      <c r="G12" s="73">
        <f>G6-G11</f>
        <v>4551</v>
      </c>
      <c r="H12" s="73">
        <f>H6-H11</f>
        <v>5026</v>
      </c>
      <c r="I12" s="38">
        <f>I6-I11</f>
        <v>21410</v>
      </c>
      <c r="K12" s="22"/>
    </row>
    <row r="13" ht="13.5" thickTop="1"/>
    <row r="14" spans="5:7" ht="12.75">
      <c r="E14" s="22"/>
      <c r="F14" s="22"/>
      <c r="G14" s="22"/>
    </row>
    <row r="16" spans="4:9" ht="12.75">
      <c r="D16" s="27" t="str">
        <f>D4</f>
        <v>2015 (DKK m)</v>
      </c>
      <c r="E16" s="6"/>
      <c r="F16" s="5"/>
      <c r="G16" s="5"/>
      <c r="H16" s="5"/>
      <c r="I16" s="5"/>
    </row>
    <row r="17" spans="4:9" ht="12.75">
      <c r="D17" s="7"/>
      <c r="E17" s="8" t="str">
        <f>E5</f>
        <v>Q1 </v>
      </c>
      <c r="F17" s="9" t="str">
        <f>F5</f>
        <v>Q2 </v>
      </c>
      <c r="G17" s="9" t="str">
        <f>G5</f>
        <v>Q3 </v>
      </c>
      <c r="H17" s="9" t="str">
        <f>H5</f>
        <v>Q4 </v>
      </c>
      <c r="I17" s="9" t="str">
        <f>IF($A$3=1,B5,A5)</f>
        <v>YTD</v>
      </c>
    </row>
    <row r="18" spans="1:9" ht="12.75">
      <c r="A18" s="28" t="s">
        <v>55</v>
      </c>
      <c r="B18" s="30" t="s">
        <v>83</v>
      </c>
      <c r="C18" s="28"/>
      <c r="D18" s="1" t="str">
        <f aca="true" t="shared" si="1" ref="D18:D26">IF($A$3=1,B18,A18)</f>
        <v>Net interest income</v>
      </c>
      <c r="E18" s="72">
        <v>0</v>
      </c>
      <c r="F18" s="99">
        <v>77</v>
      </c>
      <c r="G18" s="99">
        <v>0</v>
      </c>
      <c r="H18" s="99">
        <v>0</v>
      </c>
      <c r="I18" s="40">
        <f aca="true" t="shared" si="2" ref="I18:I25">SUM(E18:H18)</f>
        <v>77</v>
      </c>
    </row>
    <row r="19" spans="1:9" ht="12.75">
      <c r="A19" s="28" t="s">
        <v>206</v>
      </c>
      <c r="B19" s="100" t="s">
        <v>207</v>
      </c>
      <c r="C19" s="28"/>
      <c r="D19" s="1" t="str">
        <f t="shared" si="1"/>
        <v>Net fee income</v>
      </c>
      <c r="E19" s="72">
        <v>0</v>
      </c>
      <c r="F19" s="70">
        <v>0</v>
      </c>
      <c r="G19" s="70">
        <v>0</v>
      </c>
      <c r="H19" s="70">
        <v>0</v>
      </c>
      <c r="I19" s="40">
        <f t="shared" si="2"/>
        <v>0</v>
      </c>
    </row>
    <row r="20" spans="1:9" ht="12.75">
      <c r="A20" s="28" t="s">
        <v>56</v>
      </c>
      <c r="B20" s="30" t="s">
        <v>84</v>
      </c>
      <c r="C20" s="28"/>
      <c r="D20" s="1" t="str">
        <f t="shared" si="1"/>
        <v>Net trading income</v>
      </c>
      <c r="E20" s="74">
        <f>E8</f>
        <v>0</v>
      </c>
      <c r="F20" s="68">
        <f>F8</f>
        <v>0</v>
      </c>
      <c r="G20" s="68">
        <f>G8</f>
        <v>125</v>
      </c>
      <c r="H20" s="68">
        <f>H8</f>
        <v>0</v>
      </c>
      <c r="I20" s="40">
        <f t="shared" si="2"/>
        <v>125</v>
      </c>
    </row>
    <row r="21" spans="1:9" ht="12.75">
      <c r="A21" s="28" t="s">
        <v>57</v>
      </c>
      <c r="B21" s="30" t="s">
        <v>85</v>
      </c>
      <c r="C21" s="28"/>
      <c r="D21" s="1" t="str">
        <f t="shared" si="1"/>
        <v>Other income</v>
      </c>
      <c r="E21" s="74">
        <v>0</v>
      </c>
      <c r="F21" s="68">
        <v>161</v>
      </c>
      <c r="G21" s="68">
        <v>0</v>
      </c>
      <c r="H21" s="68">
        <f>H9-116</f>
        <v>268</v>
      </c>
      <c r="I21" s="40">
        <f t="shared" si="2"/>
        <v>429</v>
      </c>
    </row>
    <row r="22" spans="1:9" ht="12.75">
      <c r="A22" s="28" t="s">
        <v>58</v>
      </c>
      <c r="B22" s="100" t="s">
        <v>86</v>
      </c>
      <c r="C22" s="28"/>
      <c r="D22" s="1" t="str">
        <f t="shared" si="1"/>
        <v>Net income from insurance business</v>
      </c>
      <c r="E22" s="74">
        <v>0</v>
      </c>
      <c r="F22" s="68">
        <v>12</v>
      </c>
      <c r="G22" s="68">
        <v>0</v>
      </c>
      <c r="H22" s="68">
        <v>0</v>
      </c>
      <c r="I22" s="40">
        <f t="shared" si="2"/>
        <v>12</v>
      </c>
    </row>
    <row r="23" spans="1:10" ht="12.75">
      <c r="A23" s="28" t="s">
        <v>59</v>
      </c>
      <c r="B23" s="30" t="s">
        <v>87</v>
      </c>
      <c r="C23" s="28"/>
      <c r="D23" s="10" t="str">
        <f t="shared" si="1"/>
        <v>Revenues, in sum</v>
      </c>
      <c r="E23" s="75">
        <f>SUM(E18:E22)</f>
        <v>0</v>
      </c>
      <c r="F23" s="97">
        <f>SUM(F18:F22)</f>
        <v>250</v>
      </c>
      <c r="G23" s="97">
        <f>SUM(G18:G22)</f>
        <v>125</v>
      </c>
      <c r="H23" s="97">
        <f>SUM(H18:H22)</f>
        <v>268</v>
      </c>
      <c r="I23" s="21">
        <f t="shared" si="2"/>
        <v>643</v>
      </c>
      <c r="J23" s="22"/>
    </row>
    <row r="24" spans="1:9" ht="12.75">
      <c r="A24" s="28" t="s">
        <v>60</v>
      </c>
      <c r="B24" s="30" t="s">
        <v>88</v>
      </c>
      <c r="C24" s="28"/>
      <c r="D24" s="65" t="str">
        <f t="shared" si="1"/>
        <v>Costs</v>
      </c>
      <c r="E24" s="97">
        <f>E7+E10</f>
        <v>0</v>
      </c>
      <c r="F24" s="97">
        <f>F7+F10-F21-F18-F22</f>
        <v>93</v>
      </c>
      <c r="G24" s="97">
        <f>G7+G10</f>
        <v>43</v>
      </c>
      <c r="H24" s="97">
        <f>H7+H10+116</f>
        <v>-4428</v>
      </c>
      <c r="I24" s="21">
        <f t="shared" si="2"/>
        <v>-4292</v>
      </c>
    </row>
    <row r="25" spans="1:9" ht="12.75">
      <c r="A25" s="28" t="s">
        <v>161</v>
      </c>
      <c r="B25" s="64" t="s">
        <v>162</v>
      </c>
      <c r="C25" s="28"/>
      <c r="D25" s="65" t="str">
        <f t="shared" si="1"/>
        <v>Impairments</v>
      </c>
      <c r="E25" s="93">
        <v>0</v>
      </c>
      <c r="F25" s="97">
        <v>0</v>
      </c>
      <c r="G25" s="97">
        <v>0</v>
      </c>
      <c r="H25" s="97">
        <v>0</v>
      </c>
      <c r="I25" s="40">
        <f t="shared" si="2"/>
        <v>0</v>
      </c>
    </row>
    <row r="26" spans="1:9" ht="13.5" thickBot="1">
      <c r="A26" s="28" t="s">
        <v>61</v>
      </c>
      <c r="B26" s="30" t="s">
        <v>89</v>
      </c>
      <c r="C26" s="28"/>
      <c r="D26" s="35" t="str">
        <f t="shared" si="1"/>
        <v>Effect on pre-tax profit</v>
      </c>
      <c r="E26" s="73">
        <f>E24+E23+E25</f>
        <v>0</v>
      </c>
      <c r="F26" s="73">
        <f>F24+F23+F25</f>
        <v>343</v>
      </c>
      <c r="G26" s="73">
        <f>G24+G23+G25</f>
        <v>168</v>
      </c>
      <c r="H26" s="73">
        <f>H24+H23+H25</f>
        <v>-4160</v>
      </c>
      <c r="I26" s="38">
        <f>I24+I23+I25</f>
        <v>-3649</v>
      </c>
    </row>
    <row r="27" spans="1:8" ht="13.5" thickTop="1">
      <c r="A27" s="28"/>
      <c r="B27" s="28"/>
      <c r="C27" s="28"/>
      <c r="H27" s="22"/>
    </row>
    <row r="28" spans="5:9" ht="12.75">
      <c r="E28" s="22"/>
      <c r="F28" s="22"/>
      <c r="I28" s="22"/>
    </row>
    <row r="29" spans="5:9" ht="12.75">
      <c r="E29" s="22"/>
      <c r="F29" s="22"/>
      <c r="G29" s="22"/>
      <c r="H29" s="22"/>
      <c r="I29" s="22"/>
    </row>
    <row r="30" spans="1:6" ht="12.75">
      <c r="A30" s="90"/>
      <c r="E30" s="22"/>
      <c r="F30" s="22"/>
    </row>
    <row r="31" ht="12.75">
      <c r="A31" s="91"/>
    </row>
    <row r="32" ht="12.75">
      <c r="A32" s="92"/>
    </row>
    <row r="33" ht="12.75">
      <c r="H33" s="22"/>
    </row>
    <row r="34" ht="12.75">
      <c r="E34"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2"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C1">
      <selection activeCell="C1" sqref="C1"/>
    </sheetView>
  </sheetViews>
  <sheetFormatPr defaultColWidth="9.00390625" defaultRowHeight="12.75"/>
  <cols>
    <col min="1" max="1" width="33.75390625" style="1" hidden="1" customWidth="1"/>
    <col min="2" max="2" width="0.242187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193</v>
      </c>
      <c r="E4" s="6"/>
      <c r="F4" s="5"/>
      <c r="G4" s="5"/>
      <c r="H4" s="5"/>
      <c r="I4" s="5"/>
    </row>
    <row r="5" spans="1:9" ht="12.75">
      <c r="A5" s="1" t="s">
        <v>106</v>
      </c>
      <c r="B5" s="1" t="s">
        <v>107</v>
      </c>
      <c r="D5" s="7"/>
      <c r="E5" s="8" t="s">
        <v>62</v>
      </c>
      <c r="F5" s="9" t="s">
        <v>63</v>
      </c>
      <c r="G5" s="9" t="s">
        <v>64</v>
      </c>
      <c r="H5" s="9" t="s">
        <v>65</v>
      </c>
      <c r="I5" s="9" t="str">
        <f>IF($A$3=1,B5,A5)</f>
        <v>YTD</v>
      </c>
    </row>
    <row r="6" spans="1:11" ht="12.75">
      <c r="A6" s="28" t="s">
        <v>186</v>
      </c>
      <c r="B6" s="28" t="s">
        <v>187</v>
      </c>
      <c r="C6" s="28"/>
      <c r="D6" s="79" t="str">
        <f aca="true" t="shared" si="0" ref="D6:D17">IF($A$3=1,B6,A6)</f>
        <v>Reported pre-tax profit, core activities</v>
      </c>
      <c r="E6" s="71">
        <v>4262</v>
      </c>
      <c r="F6" s="84">
        <v>5162</v>
      </c>
      <c r="G6" s="12">
        <v>4736</v>
      </c>
      <c r="H6" s="12">
        <v>-4821</v>
      </c>
      <c r="I6" s="12">
        <f>SUM(E6:H6)</f>
        <v>9339</v>
      </c>
      <c r="K6" s="82"/>
    </row>
    <row r="7" spans="1:11" ht="12.75">
      <c r="A7" s="1" t="s">
        <v>181</v>
      </c>
      <c r="B7" s="1" t="s">
        <v>181</v>
      </c>
      <c r="D7" s="89" t="str">
        <f>IF($A$3=1,B7,A7)</f>
        <v>Rebranding</v>
      </c>
      <c r="E7" s="19">
        <v>0</v>
      </c>
      <c r="F7" s="98">
        <v>0</v>
      </c>
      <c r="G7" s="1">
        <v>0</v>
      </c>
      <c r="H7" s="1">
        <v>0</v>
      </c>
      <c r="I7" s="67">
        <f>SUM(E7:H7)</f>
        <v>0</v>
      </c>
      <c r="K7" s="83"/>
    </row>
    <row r="8" spans="1:12" ht="12" customHeight="1">
      <c r="A8" s="28" t="s">
        <v>8</v>
      </c>
      <c r="B8" s="28" t="s">
        <v>72</v>
      </c>
      <c r="C8" s="28"/>
      <c r="D8" s="10" t="str">
        <f t="shared" si="0"/>
        <v>One-off items, in sum</v>
      </c>
      <c r="E8" s="71">
        <f>SUM(E7)</f>
        <v>0</v>
      </c>
      <c r="F8" s="84">
        <f>SUM(F7)</f>
        <v>0</v>
      </c>
      <c r="G8" s="84">
        <f>SUM(G7)</f>
        <v>0</v>
      </c>
      <c r="H8" s="84">
        <f>SUM(H7)</f>
        <v>0</v>
      </c>
      <c r="I8" s="12">
        <f>SUM(I7:I7)</f>
        <v>0</v>
      </c>
      <c r="L8" s="22"/>
    </row>
    <row r="9" spans="1:9" ht="12.75">
      <c r="A9" s="1" t="s">
        <v>177</v>
      </c>
      <c r="B9" s="28" t="s">
        <v>178</v>
      </c>
      <c r="C9" s="28"/>
      <c r="D9" s="1" t="str">
        <f t="shared" si="0"/>
        <v>Severance payments etc.</v>
      </c>
      <c r="E9" s="80">
        <v>-57</v>
      </c>
      <c r="F9" s="95">
        <v>-132</v>
      </c>
      <c r="G9" s="2">
        <v>-114</v>
      </c>
      <c r="H9" s="2">
        <v>-287</v>
      </c>
      <c r="I9" s="44">
        <f aca="true" t="shared" si="1" ref="I9:I15">SUM(E9:H9)</f>
        <v>-590</v>
      </c>
    </row>
    <row r="10" spans="1:9" ht="12.75">
      <c r="A10" s="1" t="s">
        <v>190</v>
      </c>
      <c r="B10" s="28" t="s">
        <v>192</v>
      </c>
      <c r="C10" s="28"/>
      <c r="D10" s="1" t="str">
        <f t="shared" si="0"/>
        <v>Performance based compensation</v>
      </c>
      <c r="E10" s="80">
        <v>-204</v>
      </c>
      <c r="F10" s="95">
        <v>-186</v>
      </c>
      <c r="G10" s="2">
        <v>-234</v>
      </c>
      <c r="H10" s="2">
        <v>-202</v>
      </c>
      <c r="I10" s="44">
        <f t="shared" si="1"/>
        <v>-826</v>
      </c>
    </row>
    <row r="11" spans="1:9" ht="12.75">
      <c r="A11" s="1" t="s">
        <v>154</v>
      </c>
      <c r="B11" s="66" t="s">
        <v>153</v>
      </c>
      <c r="C11" s="28"/>
      <c r="D11" s="1" t="str">
        <f t="shared" si="0"/>
        <v>Dep. guarantee scheme</v>
      </c>
      <c r="E11" s="80">
        <v>-180</v>
      </c>
      <c r="F11" s="95">
        <v>-180</v>
      </c>
      <c r="G11" s="2">
        <v>-180</v>
      </c>
      <c r="H11" s="2">
        <v>-180</v>
      </c>
      <c r="I11" s="44">
        <f t="shared" si="1"/>
        <v>-720</v>
      </c>
    </row>
    <row r="12" spans="1:9" ht="12.75">
      <c r="A12" s="1" t="s">
        <v>124</v>
      </c>
      <c r="B12" s="66" t="s">
        <v>196</v>
      </c>
      <c r="C12" s="28"/>
      <c r="D12" s="1" t="str">
        <f t="shared" si="0"/>
        <v>Goodwill impairment charges</v>
      </c>
      <c r="E12" s="80">
        <v>0</v>
      </c>
      <c r="F12" s="44">
        <v>0</v>
      </c>
      <c r="G12" s="44">
        <v>0</v>
      </c>
      <c r="H12" s="44">
        <v>-9099</v>
      </c>
      <c r="I12" s="44">
        <f t="shared" si="1"/>
        <v>-9099</v>
      </c>
    </row>
    <row r="13" spans="1:11" ht="12.75">
      <c r="A13" s="1" t="s">
        <v>185</v>
      </c>
      <c r="B13" s="1" t="s">
        <v>184</v>
      </c>
      <c r="D13" s="89" t="str">
        <f>IF($A$3=1,B13,A13)</f>
        <v>Depreciation, lease assets sold</v>
      </c>
      <c r="E13" s="19">
        <v>-95</v>
      </c>
      <c r="F13" s="98">
        <v>-111</v>
      </c>
      <c r="G13" s="1">
        <v>-105</v>
      </c>
      <c r="H13" s="1">
        <v>-93</v>
      </c>
      <c r="I13" s="67">
        <f t="shared" si="1"/>
        <v>-404</v>
      </c>
      <c r="K13" s="22"/>
    </row>
    <row r="14" spans="1:9" ht="12.75">
      <c r="A14" s="1" t="s">
        <v>93</v>
      </c>
      <c r="B14" s="28" t="s">
        <v>95</v>
      </c>
      <c r="C14" s="28"/>
      <c r="D14" s="1" t="str">
        <f t="shared" si="0"/>
        <v>Shadow account</v>
      </c>
      <c r="E14" s="72">
        <v>-52</v>
      </c>
      <c r="F14" s="96">
        <v>-30</v>
      </c>
      <c r="G14" s="44">
        <v>65</v>
      </c>
      <c r="H14" s="44">
        <v>628</v>
      </c>
      <c r="I14" s="44">
        <f t="shared" si="1"/>
        <v>611</v>
      </c>
    </row>
    <row r="15" spans="1:11" ht="12.75">
      <c r="A15" s="28" t="s">
        <v>43</v>
      </c>
      <c r="B15" s="28" t="s">
        <v>81</v>
      </c>
      <c r="C15" s="28"/>
      <c r="D15" s="10" t="str">
        <f t="shared" si="0"/>
        <v>Other extraordinary items, in sum</v>
      </c>
      <c r="E15" s="71">
        <f>SUM(E9:E14)</f>
        <v>-588</v>
      </c>
      <c r="F15" s="84">
        <f>SUM(F9:F14)</f>
        <v>-639</v>
      </c>
      <c r="G15" s="84">
        <f>SUM(G9:G14)</f>
        <v>-568</v>
      </c>
      <c r="H15" s="84">
        <f>SUM(H9:H14)</f>
        <v>-9233</v>
      </c>
      <c r="I15" s="12">
        <f t="shared" si="1"/>
        <v>-11028</v>
      </c>
      <c r="K15" s="22"/>
    </row>
    <row r="16" spans="1:11" ht="12.75">
      <c r="A16" s="28" t="s">
        <v>16</v>
      </c>
      <c r="B16" s="28" t="s">
        <v>74</v>
      </c>
      <c r="C16" s="28"/>
      <c r="D16" s="47" t="str">
        <f t="shared" si="0"/>
        <v>Elimination of own shares</v>
      </c>
      <c r="E16" s="62">
        <v>-117</v>
      </c>
      <c r="F16" s="67">
        <v>-12</v>
      </c>
      <c r="G16" s="48">
        <v>-32</v>
      </c>
      <c r="H16" s="48">
        <v>-35</v>
      </c>
      <c r="I16" s="53">
        <f>SUM(E16:H16)</f>
        <v>-196</v>
      </c>
      <c r="K16" s="22"/>
    </row>
    <row r="17" spans="1:11" ht="13.5" thickBot="1">
      <c r="A17" s="28" t="s">
        <v>188</v>
      </c>
      <c r="B17" s="28" t="s">
        <v>189</v>
      </c>
      <c r="C17" s="28"/>
      <c r="D17" s="35" t="str">
        <f t="shared" si="0"/>
        <v>Adjusted pre-tax profit, core activities</v>
      </c>
      <c r="E17" s="73">
        <f>E6-E8-E15-E16</f>
        <v>4967</v>
      </c>
      <c r="F17" s="73">
        <f>F6-F8-F15-F16</f>
        <v>5813</v>
      </c>
      <c r="G17" s="73">
        <f>G6-G8-G15-G16</f>
        <v>5336</v>
      </c>
      <c r="H17" s="73">
        <f>H6-H8-H15-H16</f>
        <v>4447</v>
      </c>
      <c r="I17" s="38">
        <f>I6-I8-I15-I16</f>
        <v>20563</v>
      </c>
      <c r="K17" s="22"/>
    </row>
    <row r="18" ht="13.5" thickTop="1"/>
    <row r="19" spans="5:7" ht="12.75">
      <c r="E19" s="22"/>
      <c r="F19" s="22"/>
      <c r="G19" s="22"/>
    </row>
    <row r="21" spans="4:9" ht="12.75">
      <c r="D21" s="27" t="str">
        <f>D4</f>
        <v>2014 (DKK m)</v>
      </c>
      <c r="E21" s="6"/>
      <c r="F21" s="5"/>
      <c r="G21" s="5"/>
      <c r="H21" s="5"/>
      <c r="I21" s="5"/>
    </row>
    <row r="22" spans="4:9" ht="12.75">
      <c r="D22" s="7"/>
      <c r="E22" s="8" t="str">
        <f>E5</f>
        <v>Q1 </v>
      </c>
      <c r="F22" s="9" t="str">
        <f>F5</f>
        <v>Q2 </v>
      </c>
      <c r="G22" s="9" t="str">
        <f>G5</f>
        <v>Q3 </v>
      </c>
      <c r="H22" s="9" t="str">
        <f>H5</f>
        <v>Q4 </v>
      </c>
      <c r="I22" s="9" t="str">
        <f>IF($A$3=1,B5,A5)</f>
        <v>YTD</v>
      </c>
    </row>
    <row r="23" spans="1:9" ht="12.75">
      <c r="A23" s="28" t="s">
        <v>55</v>
      </c>
      <c r="B23" s="30" t="s">
        <v>83</v>
      </c>
      <c r="C23" s="28"/>
      <c r="D23" s="1" t="str">
        <f aca="true" t="shared" si="2" ref="D23:D30">IF($A$3=1,B23,A23)</f>
        <v>Net interest income</v>
      </c>
      <c r="E23" s="72">
        <v>0</v>
      </c>
      <c r="F23" s="99">
        <v>0</v>
      </c>
      <c r="G23" s="99">
        <v>0</v>
      </c>
      <c r="H23" s="99">
        <v>0</v>
      </c>
      <c r="I23" s="40">
        <f aca="true" t="shared" si="3" ref="I23:I29">SUM(E23:H23)</f>
        <v>0</v>
      </c>
    </row>
    <row r="24" spans="1:9" ht="12.75">
      <c r="A24" s="28" t="s">
        <v>56</v>
      </c>
      <c r="B24" s="30" t="s">
        <v>84</v>
      </c>
      <c r="C24" s="28"/>
      <c r="D24" s="1" t="str">
        <f t="shared" si="2"/>
        <v>Net trading income</v>
      </c>
      <c r="E24" s="74">
        <f>+E16</f>
        <v>-117</v>
      </c>
      <c r="F24" s="68">
        <f>+F16</f>
        <v>-12</v>
      </c>
      <c r="G24" s="68">
        <f>+G16</f>
        <v>-32</v>
      </c>
      <c r="H24" s="68">
        <f>+H16</f>
        <v>-35</v>
      </c>
      <c r="I24" s="40">
        <f t="shared" si="3"/>
        <v>-196</v>
      </c>
    </row>
    <row r="25" spans="1:9" ht="12.75">
      <c r="A25" s="28" t="s">
        <v>57</v>
      </c>
      <c r="B25" s="30" t="s">
        <v>85</v>
      </c>
      <c r="C25" s="28"/>
      <c r="D25" s="1" t="str">
        <f t="shared" si="2"/>
        <v>Other income</v>
      </c>
      <c r="E25" s="74">
        <f>E13</f>
        <v>-95</v>
      </c>
      <c r="F25" s="68">
        <f>F13</f>
        <v>-111</v>
      </c>
      <c r="G25" s="68">
        <f>G13</f>
        <v>-105</v>
      </c>
      <c r="H25" s="68">
        <f>H13</f>
        <v>-93</v>
      </c>
      <c r="I25" s="40">
        <f t="shared" si="3"/>
        <v>-404</v>
      </c>
    </row>
    <row r="26" spans="1:9" ht="12.75">
      <c r="A26" s="28" t="s">
        <v>58</v>
      </c>
      <c r="B26" s="30" t="s">
        <v>86</v>
      </c>
      <c r="C26" s="28"/>
      <c r="D26" s="1" t="str">
        <f t="shared" si="2"/>
        <v>Net income from insurance business</v>
      </c>
      <c r="E26" s="72">
        <f>+E14</f>
        <v>-52</v>
      </c>
      <c r="F26" s="70">
        <f>+F14</f>
        <v>-30</v>
      </c>
      <c r="G26" s="70">
        <f>+G14</f>
        <v>65</v>
      </c>
      <c r="H26" s="70">
        <f>+H14</f>
        <v>628</v>
      </c>
      <c r="I26" s="40">
        <f t="shared" si="3"/>
        <v>611</v>
      </c>
    </row>
    <row r="27" spans="1:10" ht="12.75">
      <c r="A27" s="28" t="s">
        <v>59</v>
      </c>
      <c r="B27" s="30" t="s">
        <v>87</v>
      </c>
      <c r="C27" s="28"/>
      <c r="D27" s="10" t="str">
        <f t="shared" si="2"/>
        <v>Revenues, in sum</v>
      </c>
      <c r="E27" s="75">
        <f>SUM(E23:E26)</f>
        <v>-264</v>
      </c>
      <c r="F27" s="97">
        <f>SUM(F23:F26)</f>
        <v>-153</v>
      </c>
      <c r="G27" s="97">
        <f>SUM(G23:G26)</f>
        <v>-72</v>
      </c>
      <c r="H27" s="97">
        <f>SUM(H23:H26)</f>
        <v>500</v>
      </c>
      <c r="I27" s="21">
        <f t="shared" si="3"/>
        <v>11</v>
      </c>
      <c r="J27" s="22"/>
    </row>
    <row r="28" spans="1:9" ht="12.75">
      <c r="A28" s="28" t="s">
        <v>60</v>
      </c>
      <c r="B28" s="30" t="s">
        <v>88</v>
      </c>
      <c r="C28" s="28"/>
      <c r="D28" s="65" t="str">
        <f t="shared" si="2"/>
        <v>Costs</v>
      </c>
      <c r="E28" s="97">
        <f>SUM(E9:E12)+E7</f>
        <v>-441</v>
      </c>
      <c r="F28" s="97">
        <f>SUM(F9:F12)+F7</f>
        <v>-498</v>
      </c>
      <c r="G28" s="97">
        <f>SUM(G9:G12)+G7</f>
        <v>-528</v>
      </c>
      <c r="H28" s="97">
        <f>SUM(H9:H12)+H7</f>
        <v>-9768</v>
      </c>
      <c r="I28" s="21">
        <f t="shared" si="3"/>
        <v>-11235</v>
      </c>
    </row>
    <row r="29" spans="1:9" ht="12.75">
      <c r="A29" s="28" t="s">
        <v>161</v>
      </c>
      <c r="B29" s="64" t="s">
        <v>162</v>
      </c>
      <c r="C29" s="28"/>
      <c r="D29" s="65" t="str">
        <f t="shared" si="2"/>
        <v>Impairments</v>
      </c>
      <c r="E29" s="93">
        <v>0</v>
      </c>
      <c r="F29" s="97">
        <v>0</v>
      </c>
      <c r="G29" s="97">
        <v>0</v>
      </c>
      <c r="H29" s="97">
        <v>0</v>
      </c>
      <c r="I29" s="40">
        <f t="shared" si="3"/>
        <v>0</v>
      </c>
    </row>
    <row r="30" spans="1:9" ht="13.5" thickBot="1">
      <c r="A30" s="28" t="s">
        <v>61</v>
      </c>
      <c r="B30" s="30" t="s">
        <v>89</v>
      </c>
      <c r="C30" s="28"/>
      <c r="D30" s="35" t="str">
        <f t="shared" si="2"/>
        <v>Effect on pre-tax profit</v>
      </c>
      <c r="E30" s="73">
        <f>E28+E27+E29</f>
        <v>-705</v>
      </c>
      <c r="F30" s="73">
        <f>F28+F27+F29</f>
        <v>-651</v>
      </c>
      <c r="G30" s="73">
        <f>G28+G27+G29</f>
        <v>-600</v>
      </c>
      <c r="H30" s="73">
        <f>H28+H27+H29</f>
        <v>-9268</v>
      </c>
      <c r="I30" s="38">
        <f>I28+I27+I29</f>
        <v>-11224</v>
      </c>
    </row>
    <row r="31" spans="1:8" ht="13.5" thickTop="1">
      <c r="A31" s="28"/>
      <c r="B31" s="28"/>
      <c r="C31" s="28"/>
      <c r="H31" s="22"/>
    </row>
    <row r="32" spans="5:9" ht="12.75">
      <c r="E32" s="22"/>
      <c r="F32" s="22"/>
      <c r="I32" s="22"/>
    </row>
    <row r="33" spans="5:9" ht="12.75">
      <c r="E33" s="22"/>
      <c r="F33" s="22"/>
      <c r="G33" s="22"/>
      <c r="H33" s="22"/>
      <c r="I33" s="22"/>
    </row>
    <row r="34" spans="1:6" ht="12.75">
      <c r="A34" s="90"/>
      <c r="E34" s="22"/>
      <c r="F34" s="22"/>
    </row>
    <row r="35" ht="12.75">
      <c r="A35" s="91"/>
    </row>
    <row r="36" ht="12.75">
      <c r="A36" s="92"/>
    </row>
    <row r="37" ht="12.75">
      <c r="H37" s="22"/>
    </row>
    <row r="38" ht="12.75">
      <c r="E38"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2"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C1">
      <selection activeCell="C1" sqref="C1"/>
    </sheetView>
  </sheetViews>
  <sheetFormatPr defaultColWidth="9.00390625" defaultRowHeight="12.75"/>
  <cols>
    <col min="1" max="1" width="33.75390625" style="1" hidden="1" customWidth="1"/>
    <col min="2" max="2" width="36.00390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191</v>
      </c>
      <c r="E4" s="6"/>
      <c r="F4" s="5"/>
      <c r="G4" s="5"/>
      <c r="H4" s="5"/>
      <c r="I4" s="5"/>
    </row>
    <row r="5" spans="1:9" ht="12.75">
      <c r="A5" s="1" t="s">
        <v>106</v>
      </c>
      <c r="B5" s="1" t="s">
        <v>107</v>
      </c>
      <c r="D5" s="7"/>
      <c r="E5" s="8" t="s">
        <v>62</v>
      </c>
      <c r="F5" s="9" t="s">
        <v>63</v>
      </c>
      <c r="G5" s="9" t="s">
        <v>64</v>
      </c>
      <c r="H5" s="9" t="s">
        <v>65</v>
      </c>
      <c r="I5" s="9" t="str">
        <f>IF($A$3=1,B5,A5)</f>
        <v>YTD</v>
      </c>
    </row>
    <row r="6" spans="1:11" ht="12.75">
      <c r="A6" s="28" t="s">
        <v>186</v>
      </c>
      <c r="B6" s="28" t="s">
        <v>187</v>
      </c>
      <c r="C6" s="28"/>
      <c r="D6" s="79" t="str">
        <f aca="true" t="shared" si="0" ref="D6:D16">IF($A$3=1,B6,A6)</f>
        <v>Reported pre-tax profit, core activities</v>
      </c>
      <c r="E6" s="71">
        <v>2834</v>
      </c>
      <c r="F6" s="84">
        <v>3074</v>
      </c>
      <c r="G6" s="12">
        <v>2646</v>
      </c>
      <c r="H6" s="12">
        <v>3282</v>
      </c>
      <c r="I6" s="12">
        <f>SUM(E6:H6)</f>
        <v>11836</v>
      </c>
      <c r="K6" s="82"/>
    </row>
    <row r="7" spans="1:11" ht="12.75">
      <c r="A7" s="1" t="s">
        <v>181</v>
      </c>
      <c r="B7" s="1" t="s">
        <v>181</v>
      </c>
      <c r="D7" s="89" t="str">
        <f t="shared" si="0"/>
        <v>Rebranding</v>
      </c>
      <c r="E7" s="19">
        <v>-7</v>
      </c>
      <c r="F7" s="98">
        <v>-1</v>
      </c>
      <c r="G7" s="1">
        <v>1</v>
      </c>
      <c r="H7" s="1">
        <v>0</v>
      </c>
      <c r="I7" s="67">
        <f>SUM(E7:H7)</f>
        <v>-7</v>
      </c>
      <c r="K7" s="83"/>
    </row>
    <row r="8" spans="1:12" ht="12" customHeight="1">
      <c r="A8" s="28" t="s">
        <v>8</v>
      </c>
      <c r="B8" s="28" t="s">
        <v>72</v>
      </c>
      <c r="C8" s="28"/>
      <c r="D8" s="10" t="str">
        <f t="shared" si="0"/>
        <v>One-off items, in sum</v>
      </c>
      <c r="E8" s="71">
        <f>SUM(E7:E7)</f>
        <v>-7</v>
      </c>
      <c r="F8" s="84">
        <f>F7</f>
        <v>-1</v>
      </c>
      <c r="G8" s="84">
        <f>G7</f>
        <v>1</v>
      </c>
      <c r="H8" s="84">
        <f>H7</f>
        <v>0</v>
      </c>
      <c r="I8" s="12">
        <f>SUM(I7:I7)</f>
        <v>-7</v>
      </c>
      <c r="L8" s="22"/>
    </row>
    <row r="9" spans="1:9" ht="12.75">
      <c r="A9" s="1" t="s">
        <v>177</v>
      </c>
      <c r="B9" s="28" t="s">
        <v>178</v>
      </c>
      <c r="C9" s="28"/>
      <c r="D9" s="1" t="str">
        <f t="shared" si="0"/>
        <v>Severance payments etc.</v>
      </c>
      <c r="E9" s="80">
        <v>-93</v>
      </c>
      <c r="F9" s="95">
        <v>-136</v>
      </c>
      <c r="G9" s="2">
        <v>-126</v>
      </c>
      <c r="H9" s="2">
        <v>-339</v>
      </c>
      <c r="I9" s="44">
        <f aca="true" t="shared" si="1" ref="I9:I15">SUM(E9:H9)</f>
        <v>-694</v>
      </c>
    </row>
    <row r="10" spans="1:9" ht="12.75">
      <c r="A10" s="1" t="s">
        <v>190</v>
      </c>
      <c r="B10" s="28" t="s">
        <v>192</v>
      </c>
      <c r="C10" s="28"/>
      <c r="D10" s="1" t="str">
        <f t="shared" si="0"/>
        <v>Performance based compensation</v>
      </c>
      <c r="E10" s="80">
        <v>-233</v>
      </c>
      <c r="F10" s="95">
        <v>-150</v>
      </c>
      <c r="G10" s="2">
        <v>-118</v>
      </c>
      <c r="H10" s="2">
        <v>-261</v>
      </c>
      <c r="I10" s="44">
        <f t="shared" si="1"/>
        <v>-762</v>
      </c>
    </row>
    <row r="11" spans="1:9" ht="12.75">
      <c r="A11" s="1" t="s">
        <v>195</v>
      </c>
      <c r="B11" s="66" t="s">
        <v>194</v>
      </c>
      <c r="C11" s="28"/>
      <c r="D11" s="1" t="str">
        <f t="shared" si="0"/>
        <v>Dep. guarantee scheme and bank tax</v>
      </c>
      <c r="E11" s="80">
        <v>-282</v>
      </c>
      <c r="F11" s="95">
        <v>-221</v>
      </c>
      <c r="G11" s="2">
        <v>-202</v>
      </c>
      <c r="H11" s="2">
        <v>-225</v>
      </c>
      <c r="I11" s="44">
        <f t="shared" si="1"/>
        <v>-930</v>
      </c>
    </row>
    <row r="12" spans="1:11" ht="12.75">
      <c r="A12" s="1" t="s">
        <v>185</v>
      </c>
      <c r="B12" s="1" t="s">
        <v>184</v>
      </c>
      <c r="D12" s="89" t="str">
        <f t="shared" si="0"/>
        <v>Depreciation, lease assets sold</v>
      </c>
      <c r="E12" s="19">
        <v>-96</v>
      </c>
      <c r="F12" s="98">
        <v>-128</v>
      </c>
      <c r="G12" s="1">
        <v>-95</v>
      </c>
      <c r="H12" s="1">
        <v>-140</v>
      </c>
      <c r="I12" s="67">
        <f t="shared" si="1"/>
        <v>-459</v>
      </c>
      <c r="K12" s="22"/>
    </row>
    <row r="13" spans="1:9" ht="12.75">
      <c r="A13" s="1" t="s">
        <v>93</v>
      </c>
      <c r="B13" s="28" t="s">
        <v>95</v>
      </c>
      <c r="C13" s="28"/>
      <c r="D13" s="1" t="str">
        <f t="shared" si="0"/>
        <v>Shadow account</v>
      </c>
      <c r="E13" s="72">
        <v>-32</v>
      </c>
      <c r="F13" s="96">
        <v>-613</v>
      </c>
      <c r="G13" s="44">
        <v>35</v>
      </c>
      <c r="H13" s="44">
        <v>172</v>
      </c>
      <c r="I13" s="44">
        <f t="shared" si="1"/>
        <v>-438</v>
      </c>
    </row>
    <row r="14" spans="1:11" ht="12.75">
      <c r="A14" s="28" t="s">
        <v>43</v>
      </c>
      <c r="B14" s="28" t="s">
        <v>81</v>
      </c>
      <c r="C14" s="28" t="s">
        <v>98</v>
      </c>
      <c r="D14" s="10" t="str">
        <f t="shared" si="0"/>
        <v>Other extraordinary items, in sum</v>
      </c>
      <c r="E14" s="71">
        <f>SUM(E9:E13)</f>
        <v>-736</v>
      </c>
      <c r="F14" s="12">
        <f>SUM(F9:F13)</f>
        <v>-1248</v>
      </c>
      <c r="G14" s="12">
        <f>SUM(G9:G13)</f>
        <v>-506</v>
      </c>
      <c r="H14" s="12">
        <f>SUM(H9:H13)</f>
        <v>-793</v>
      </c>
      <c r="I14" s="12">
        <f t="shared" si="1"/>
        <v>-3283</v>
      </c>
      <c r="K14" s="22"/>
    </row>
    <row r="15" spans="1:11" ht="12.75">
      <c r="A15" s="28" t="s">
        <v>16</v>
      </c>
      <c r="B15" s="28" t="s">
        <v>74</v>
      </c>
      <c r="C15" s="28"/>
      <c r="D15" s="47" t="str">
        <f t="shared" si="0"/>
        <v>Elimination of own shares</v>
      </c>
      <c r="E15" s="62">
        <v>-33</v>
      </c>
      <c r="F15" s="67">
        <v>22</v>
      </c>
      <c r="G15" s="48">
        <v>-77</v>
      </c>
      <c r="H15" s="48">
        <v>-34</v>
      </c>
      <c r="I15" s="53">
        <f t="shared" si="1"/>
        <v>-122</v>
      </c>
      <c r="K15" s="22"/>
    </row>
    <row r="16" spans="1:11" ht="13.5" thickBot="1">
      <c r="A16" s="28" t="s">
        <v>188</v>
      </c>
      <c r="B16" s="28" t="s">
        <v>189</v>
      </c>
      <c r="C16" s="28"/>
      <c r="D16" s="35" t="str">
        <f t="shared" si="0"/>
        <v>Adjusted pre-tax profit, core activities</v>
      </c>
      <c r="E16" s="73">
        <f>E6-E8-E14-E15</f>
        <v>3610</v>
      </c>
      <c r="F16" s="73">
        <f>F6-F8-F14-F15</f>
        <v>4301</v>
      </c>
      <c r="G16" s="73">
        <f>G6-G8-G14-G15</f>
        <v>3228</v>
      </c>
      <c r="H16" s="73">
        <f>H6-H8-H14-H15</f>
        <v>4109</v>
      </c>
      <c r="I16" s="38">
        <f>I6-I8-I14-I15</f>
        <v>15248</v>
      </c>
      <c r="K16" s="22"/>
    </row>
    <row r="17" ht="13.5" thickTop="1"/>
    <row r="18" spans="5:7" ht="12.75">
      <c r="E18" s="22"/>
      <c r="F18" s="22"/>
      <c r="G18" s="22"/>
    </row>
    <row r="20" spans="4:9" ht="12.75">
      <c r="D20" s="27" t="str">
        <f>D4</f>
        <v>2013 (DKK m)</v>
      </c>
      <c r="E20" s="6"/>
      <c r="F20" s="5"/>
      <c r="G20" s="5"/>
      <c r="H20" s="5"/>
      <c r="I20" s="5"/>
    </row>
    <row r="21" spans="4:9" ht="12.75">
      <c r="D21" s="7"/>
      <c r="E21" s="8" t="str">
        <f>E5</f>
        <v>Q1 </v>
      </c>
      <c r="F21" s="9" t="s">
        <v>63</v>
      </c>
      <c r="G21" s="9" t="s">
        <v>64</v>
      </c>
      <c r="H21" s="9" t="s">
        <v>65</v>
      </c>
      <c r="I21" s="9" t="str">
        <f>IF($A$3=1,B5,A5)</f>
        <v>YTD</v>
      </c>
    </row>
    <row r="22" spans="1:9" ht="12.75">
      <c r="A22" s="28" t="s">
        <v>55</v>
      </c>
      <c r="B22" s="30" t="s">
        <v>83</v>
      </c>
      <c r="C22" s="28"/>
      <c r="D22" s="1" t="str">
        <f aca="true" t="shared" si="2" ref="D22:D29">IF($A$3=1,B22,A22)</f>
        <v>Net interest income</v>
      </c>
      <c r="E22" s="72">
        <v>0</v>
      </c>
      <c r="F22" s="55">
        <v>0</v>
      </c>
      <c r="G22" s="55">
        <v>0</v>
      </c>
      <c r="H22" s="55">
        <v>0</v>
      </c>
      <c r="I22" s="40">
        <f aca="true" t="shared" si="3" ref="I22:I28">SUM(E22:H22)</f>
        <v>0</v>
      </c>
    </row>
    <row r="23" spans="1:9" ht="12.75">
      <c r="A23" s="28" t="s">
        <v>56</v>
      </c>
      <c r="B23" s="30" t="s">
        <v>84</v>
      </c>
      <c r="C23" s="28"/>
      <c r="D23" s="1" t="str">
        <f t="shared" si="2"/>
        <v>Net trading income</v>
      </c>
      <c r="E23" s="74">
        <f>E15</f>
        <v>-33</v>
      </c>
      <c r="F23" s="68">
        <f>F15</f>
        <v>22</v>
      </c>
      <c r="G23" s="68">
        <f>G15</f>
        <v>-77</v>
      </c>
      <c r="H23" s="68">
        <f>H15</f>
        <v>-34</v>
      </c>
      <c r="I23" s="40">
        <f t="shared" si="3"/>
        <v>-122</v>
      </c>
    </row>
    <row r="24" spans="1:9" ht="12.75">
      <c r="A24" s="28" t="s">
        <v>57</v>
      </c>
      <c r="B24" s="30" t="s">
        <v>85</v>
      </c>
      <c r="C24" s="28"/>
      <c r="D24" s="1" t="str">
        <f t="shared" si="2"/>
        <v>Other income</v>
      </c>
      <c r="E24" s="74">
        <f aca="true" t="shared" si="4" ref="E24:H25">E12</f>
        <v>-96</v>
      </c>
      <c r="F24" s="68">
        <f t="shared" si="4"/>
        <v>-128</v>
      </c>
      <c r="G24" s="68">
        <f t="shared" si="4"/>
        <v>-95</v>
      </c>
      <c r="H24" s="68">
        <f t="shared" si="4"/>
        <v>-140</v>
      </c>
      <c r="I24" s="40">
        <f t="shared" si="3"/>
        <v>-459</v>
      </c>
    </row>
    <row r="25" spans="1:9" ht="12.75">
      <c r="A25" s="28" t="s">
        <v>58</v>
      </c>
      <c r="B25" s="30" t="s">
        <v>86</v>
      </c>
      <c r="C25" s="28"/>
      <c r="D25" s="1" t="str">
        <f t="shared" si="2"/>
        <v>Net income from insurance business</v>
      </c>
      <c r="E25" s="72">
        <f t="shared" si="4"/>
        <v>-32</v>
      </c>
      <c r="F25" s="86">
        <f t="shared" si="4"/>
        <v>-613</v>
      </c>
      <c r="G25" s="86">
        <f t="shared" si="4"/>
        <v>35</v>
      </c>
      <c r="H25" s="86">
        <f t="shared" si="4"/>
        <v>172</v>
      </c>
      <c r="I25" s="40">
        <f t="shared" si="3"/>
        <v>-438</v>
      </c>
    </row>
    <row r="26" spans="1:10" ht="12.75">
      <c r="A26" s="28" t="s">
        <v>59</v>
      </c>
      <c r="B26" s="30" t="s">
        <v>87</v>
      </c>
      <c r="C26" s="28"/>
      <c r="D26" s="10" t="str">
        <f t="shared" si="2"/>
        <v>Revenues, in sum</v>
      </c>
      <c r="E26" s="75">
        <f>SUM(E22:E25)</f>
        <v>-161</v>
      </c>
      <c r="F26" s="94">
        <f>SUM(F22:F25)</f>
        <v>-719</v>
      </c>
      <c r="G26" s="94">
        <f>SUM(G22:G25)</f>
        <v>-137</v>
      </c>
      <c r="H26" s="94">
        <f>SUM(H22:H25)</f>
        <v>-2</v>
      </c>
      <c r="I26" s="21">
        <f t="shared" si="3"/>
        <v>-1019</v>
      </c>
      <c r="J26" s="22"/>
    </row>
    <row r="27" spans="1:9" ht="12.75">
      <c r="A27" s="28" t="s">
        <v>60</v>
      </c>
      <c r="B27" s="30" t="s">
        <v>88</v>
      </c>
      <c r="C27" s="28"/>
      <c r="D27" s="65" t="str">
        <f t="shared" si="2"/>
        <v>Costs</v>
      </c>
      <c r="E27" s="75">
        <f>SUM(E9:E11)+E7</f>
        <v>-615</v>
      </c>
      <c r="F27" s="97">
        <f>SUM(F9:F11)+F7</f>
        <v>-508</v>
      </c>
      <c r="G27" s="97">
        <f>SUM(G9:G11)+G7</f>
        <v>-445</v>
      </c>
      <c r="H27" s="97">
        <f>SUM(H9:H11)+H7</f>
        <v>-825</v>
      </c>
      <c r="I27" s="21">
        <f t="shared" si="3"/>
        <v>-2393</v>
      </c>
    </row>
    <row r="28" spans="1:9" ht="12.75">
      <c r="A28" s="28" t="s">
        <v>161</v>
      </c>
      <c r="B28" s="64" t="s">
        <v>162</v>
      </c>
      <c r="C28" s="28"/>
      <c r="D28" s="65" t="str">
        <f t="shared" si="2"/>
        <v>Impairments</v>
      </c>
      <c r="E28" s="93">
        <v>0</v>
      </c>
      <c r="F28" s="94">
        <v>0</v>
      </c>
      <c r="G28" s="94">
        <v>0</v>
      </c>
      <c r="H28" s="39">
        <v>0</v>
      </c>
      <c r="I28" s="40">
        <f t="shared" si="3"/>
        <v>0</v>
      </c>
    </row>
    <row r="29" spans="1:9" ht="13.5" thickBot="1">
      <c r="A29" s="28" t="s">
        <v>61</v>
      </c>
      <c r="B29" s="30" t="s">
        <v>89</v>
      </c>
      <c r="C29" s="28"/>
      <c r="D29" s="35" t="str">
        <f t="shared" si="2"/>
        <v>Effect on pre-tax profit</v>
      </c>
      <c r="E29" s="73">
        <f>E27+E26+E28</f>
        <v>-776</v>
      </c>
      <c r="F29" s="73">
        <f>F27+F26+F28</f>
        <v>-1227</v>
      </c>
      <c r="G29" s="73">
        <f>G27+G26+G28</f>
        <v>-582</v>
      </c>
      <c r="H29" s="73">
        <f>H27+H26+H28</f>
        <v>-827</v>
      </c>
      <c r="I29" s="38">
        <f>I27+I26+I28</f>
        <v>-3412</v>
      </c>
    </row>
    <row r="30" spans="1:8" ht="13.5" thickTop="1">
      <c r="A30" s="28"/>
      <c r="B30" s="28"/>
      <c r="C30" s="28"/>
      <c r="H30" s="22"/>
    </row>
    <row r="31" spans="5:9" ht="12.75">
      <c r="E31" s="22"/>
      <c r="F31" s="22"/>
      <c r="I31" s="22"/>
    </row>
    <row r="32" spans="5:9" ht="12.75">
      <c r="E32" s="22"/>
      <c r="F32" s="22"/>
      <c r="G32" s="22"/>
      <c r="H32" s="22"/>
      <c r="I32" s="22"/>
    </row>
    <row r="33" spans="1:6" ht="12.75">
      <c r="A33" s="90"/>
      <c r="E33" s="22"/>
      <c r="F33" s="22"/>
    </row>
    <row r="34" ht="12.75">
      <c r="A34" s="91"/>
    </row>
    <row r="35" ht="12.75">
      <c r="A35" s="92"/>
    </row>
    <row r="36" ht="12.75">
      <c r="H36" s="22"/>
    </row>
    <row r="37" ht="12.75">
      <c r="E37"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2"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C1">
      <selection activeCell="D8" sqref="D8"/>
    </sheetView>
  </sheetViews>
  <sheetFormatPr defaultColWidth="9.00390625" defaultRowHeight="12.75"/>
  <cols>
    <col min="1" max="1" width="33.75390625" style="1" hidden="1" customWidth="1"/>
    <col min="2" max="2" width="34.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166</v>
      </c>
      <c r="E4" s="6"/>
      <c r="F4" s="5"/>
      <c r="G4" s="5"/>
      <c r="H4" s="5"/>
      <c r="I4" s="5"/>
    </row>
    <row r="5" spans="1:9" ht="12.75">
      <c r="A5" s="1" t="s">
        <v>106</v>
      </c>
      <c r="B5" s="1" t="s">
        <v>107</v>
      </c>
      <c r="D5" s="7"/>
      <c r="E5" s="8" t="s">
        <v>62</v>
      </c>
      <c r="F5" s="9" t="s">
        <v>63</v>
      </c>
      <c r="G5" s="9" t="s">
        <v>64</v>
      </c>
      <c r="H5" s="9" t="s">
        <v>65</v>
      </c>
      <c r="I5" s="9" t="str">
        <f>IF($A$3=1,B5,A5)</f>
        <v>YTD</v>
      </c>
    </row>
    <row r="6" spans="1:11" ht="12.75">
      <c r="A6" s="28" t="s">
        <v>186</v>
      </c>
      <c r="B6" s="28" t="s">
        <v>187</v>
      </c>
      <c r="C6" s="28"/>
      <c r="D6" s="79" t="str">
        <f>IF($A$3=1,B6,A6)</f>
        <v>Reported pre-tax profit, core activities</v>
      </c>
      <c r="E6" s="71">
        <v>2548</v>
      </c>
      <c r="F6" s="84">
        <v>3933</v>
      </c>
      <c r="G6" s="12">
        <v>3425</v>
      </c>
      <c r="H6" s="12">
        <v>3434</v>
      </c>
      <c r="I6" s="12">
        <f>SUM(E6:H6)</f>
        <v>13340</v>
      </c>
      <c r="K6" s="82"/>
    </row>
    <row r="7" spans="1:11" ht="12.75">
      <c r="A7" s="28" t="s">
        <v>164</v>
      </c>
      <c r="B7" s="28" t="s">
        <v>165</v>
      </c>
      <c r="C7" s="28"/>
      <c r="D7" s="89" t="str">
        <f>IF($A$3=1,B7,A7)</f>
        <v>Asset write-down</v>
      </c>
      <c r="E7" s="67">
        <v>-463</v>
      </c>
      <c r="F7" s="67">
        <v>0</v>
      </c>
      <c r="G7" s="67">
        <v>0</v>
      </c>
      <c r="H7" s="67">
        <v>0</v>
      </c>
      <c r="I7" s="67">
        <f>SUM(E7:H7)</f>
        <v>-463</v>
      </c>
      <c r="K7" s="82"/>
    </row>
    <row r="8" spans="1:11" ht="12.75">
      <c r="A8" s="28" t="s">
        <v>180</v>
      </c>
      <c r="B8" s="28" t="s">
        <v>179</v>
      </c>
      <c r="C8" s="28"/>
      <c r="D8" s="89" t="str">
        <f>IF($A$3=1,B8,A8)</f>
        <v>Adjustment of pension plans</v>
      </c>
      <c r="E8" s="72">
        <v>0</v>
      </c>
      <c r="F8" s="96">
        <v>396</v>
      </c>
      <c r="G8" s="44">
        <v>0</v>
      </c>
      <c r="H8" s="44">
        <v>35</v>
      </c>
      <c r="I8" s="67">
        <f>SUM(E8:H8)</f>
        <v>431</v>
      </c>
      <c r="K8" s="82"/>
    </row>
    <row r="9" spans="1:11" ht="12.75">
      <c r="A9" s="1" t="s">
        <v>181</v>
      </c>
      <c r="B9" s="1" t="s">
        <v>181</v>
      </c>
      <c r="D9" s="89" t="str">
        <f>IF($A$3=1,B9,A9)</f>
        <v>Rebranding</v>
      </c>
      <c r="E9" s="19">
        <v>0</v>
      </c>
      <c r="F9" s="1">
        <v>0</v>
      </c>
      <c r="G9" s="1">
        <v>-2</v>
      </c>
      <c r="H9" s="1">
        <v>-175</v>
      </c>
      <c r="I9" s="67">
        <f>SUM(E9:H9)</f>
        <v>-177</v>
      </c>
      <c r="K9" s="83"/>
    </row>
    <row r="10" spans="1:12" ht="12" customHeight="1">
      <c r="A10" s="28" t="s">
        <v>8</v>
      </c>
      <c r="B10" s="28" t="s">
        <v>72</v>
      </c>
      <c r="C10" s="28"/>
      <c r="D10" s="10" t="str">
        <f aca="true" t="shared" si="0" ref="D10:D20">IF($A$3=1,B10,A10)</f>
        <v>One-off items, in sum</v>
      </c>
      <c r="E10" s="71">
        <f>SUM(E7:E9)</f>
        <v>-463</v>
      </c>
      <c r="F10" s="84">
        <f>SUM(F7:F9)</f>
        <v>396</v>
      </c>
      <c r="G10" s="84">
        <f>SUM(G7:G9)</f>
        <v>-2</v>
      </c>
      <c r="H10" s="84">
        <f>SUM(H7:H9)</f>
        <v>-140</v>
      </c>
      <c r="I10" s="12">
        <f>SUM(I7:I9)</f>
        <v>-209</v>
      </c>
      <c r="L10" s="22"/>
    </row>
    <row r="11" spans="1:12" ht="12.75">
      <c r="A11" s="28" t="s">
        <v>110</v>
      </c>
      <c r="B11" s="28" t="s">
        <v>111</v>
      </c>
      <c r="C11" s="28"/>
      <c r="D11" s="1" t="str">
        <f t="shared" si="0"/>
        <v>Integration costs</v>
      </c>
      <c r="E11" s="80">
        <v>-2</v>
      </c>
      <c r="F11" s="95">
        <v>0</v>
      </c>
      <c r="G11" s="2">
        <v>0</v>
      </c>
      <c r="H11" s="2">
        <v>0</v>
      </c>
      <c r="I11" s="44">
        <f aca="true" t="shared" si="1" ref="I11:I19">SUM(E11:H11)</f>
        <v>-2</v>
      </c>
      <c r="L11" s="78"/>
    </row>
    <row r="12" spans="1:9" ht="12.75">
      <c r="A12" s="1" t="s">
        <v>112</v>
      </c>
      <c r="B12" s="28" t="s">
        <v>174</v>
      </c>
      <c r="C12" s="28"/>
      <c r="D12" s="1" t="str">
        <f t="shared" si="0"/>
        <v>Amortisation of intangibles</v>
      </c>
      <c r="E12" s="80">
        <v>-115</v>
      </c>
      <c r="F12" s="95">
        <v>-109</v>
      </c>
      <c r="G12" s="2">
        <v>-110</v>
      </c>
      <c r="H12" s="2">
        <v>-108</v>
      </c>
      <c r="I12" s="44">
        <f t="shared" si="1"/>
        <v>-442</v>
      </c>
    </row>
    <row r="13" spans="1:9" ht="12.75">
      <c r="A13" s="1" t="s">
        <v>177</v>
      </c>
      <c r="B13" s="28" t="s">
        <v>178</v>
      </c>
      <c r="C13" s="28"/>
      <c r="D13" s="1" t="str">
        <f t="shared" si="0"/>
        <v>Severance payments etc.</v>
      </c>
      <c r="E13" s="80">
        <v>-60</v>
      </c>
      <c r="F13" s="95">
        <v>-303</v>
      </c>
      <c r="G13" s="2">
        <f>-227+26</f>
        <v>-201</v>
      </c>
      <c r="H13" s="2">
        <f>-103+7</f>
        <v>-96</v>
      </c>
      <c r="I13" s="44">
        <f t="shared" si="1"/>
        <v>-660</v>
      </c>
    </row>
    <row r="14" spans="1:9" ht="12.75">
      <c r="A14" s="1" t="s">
        <v>154</v>
      </c>
      <c r="B14" s="66" t="s">
        <v>153</v>
      </c>
      <c r="C14" s="28"/>
      <c r="D14" s="1" t="str">
        <f t="shared" si="0"/>
        <v>Dep. guarantee scheme</v>
      </c>
      <c r="E14" s="80">
        <v>-98</v>
      </c>
      <c r="F14" s="95">
        <v>64</v>
      </c>
      <c r="G14" s="2">
        <v>-43</v>
      </c>
      <c r="H14" s="2">
        <v>-16</v>
      </c>
      <c r="I14" s="44">
        <f t="shared" si="1"/>
        <v>-93</v>
      </c>
    </row>
    <row r="15" spans="1:9" ht="12.75">
      <c r="A15" s="1" t="s">
        <v>182</v>
      </c>
      <c r="B15" s="1" t="s">
        <v>183</v>
      </c>
      <c r="D15" s="89" t="str">
        <f>IF($A$3=1,B15,A15)</f>
        <v>Revaluation of domicile property</v>
      </c>
      <c r="E15" s="19">
        <v>0</v>
      </c>
      <c r="F15" s="1">
        <v>-86</v>
      </c>
      <c r="G15" s="1">
        <v>0</v>
      </c>
      <c r="H15" s="1">
        <v>-158</v>
      </c>
      <c r="I15" s="67">
        <f t="shared" si="1"/>
        <v>-244</v>
      </c>
    </row>
    <row r="16" spans="1:11" ht="12.75">
      <c r="A16" s="1" t="s">
        <v>185</v>
      </c>
      <c r="B16" s="1" t="s">
        <v>184</v>
      </c>
      <c r="D16" s="89" t="str">
        <f>IF($A$3=1,B16,A16)</f>
        <v>Depreciation, lease assets sold</v>
      </c>
      <c r="E16" s="19">
        <v>-287</v>
      </c>
      <c r="F16" s="1">
        <v>-306</v>
      </c>
      <c r="G16" s="1">
        <v>-152</v>
      </c>
      <c r="H16" s="1">
        <v>-112</v>
      </c>
      <c r="I16" s="67">
        <f t="shared" si="1"/>
        <v>-857</v>
      </c>
      <c r="K16" s="22"/>
    </row>
    <row r="17" spans="1:9" ht="12.75">
      <c r="A17" s="1" t="s">
        <v>93</v>
      </c>
      <c r="B17" s="28" t="s">
        <v>95</v>
      </c>
      <c r="C17" s="28"/>
      <c r="D17" s="1" t="str">
        <f t="shared" si="0"/>
        <v>Shadow account</v>
      </c>
      <c r="E17" s="72">
        <v>-377</v>
      </c>
      <c r="F17" s="96">
        <v>309</v>
      </c>
      <c r="G17" s="44">
        <v>-38</v>
      </c>
      <c r="H17" s="44">
        <v>514</v>
      </c>
      <c r="I17" s="44">
        <f t="shared" si="1"/>
        <v>408</v>
      </c>
    </row>
    <row r="18" spans="1:11" ht="12.75">
      <c r="A18" s="28" t="s">
        <v>43</v>
      </c>
      <c r="B18" s="28" t="s">
        <v>81</v>
      </c>
      <c r="C18" s="28" t="s">
        <v>98</v>
      </c>
      <c r="D18" s="10" t="str">
        <f t="shared" si="0"/>
        <v>Other extraordinary items, in sum</v>
      </c>
      <c r="E18" s="71">
        <f>SUM(E11:E17)</f>
        <v>-939</v>
      </c>
      <c r="F18" s="12">
        <f>SUM(F11:F17)</f>
        <v>-431</v>
      </c>
      <c r="G18" s="12">
        <f>SUM(G11:G17)</f>
        <v>-544</v>
      </c>
      <c r="H18" s="12">
        <f>SUM(H11:H17)</f>
        <v>24</v>
      </c>
      <c r="I18" s="12">
        <f t="shared" si="1"/>
        <v>-1890</v>
      </c>
      <c r="K18" s="22"/>
    </row>
    <row r="19" spans="1:11" ht="12.75">
      <c r="A19" s="28" t="s">
        <v>16</v>
      </c>
      <c r="B19" s="28" t="s">
        <v>74</v>
      </c>
      <c r="C19" s="28"/>
      <c r="D19" s="47" t="str">
        <f t="shared" si="0"/>
        <v>Elimination of own shares</v>
      </c>
      <c r="E19" s="62">
        <v>-54</v>
      </c>
      <c r="F19" s="67">
        <v>22</v>
      </c>
      <c r="G19" s="48">
        <v>-77</v>
      </c>
      <c r="H19" s="48">
        <v>26</v>
      </c>
      <c r="I19" s="53">
        <f t="shared" si="1"/>
        <v>-83</v>
      </c>
      <c r="K19" s="22"/>
    </row>
    <row r="20" spans="1:11" ht="13.5" thickBot="1">
      <c r="A20" s="28" t="s">
        <v>188</v>
      </c>
      <c r="B20" s="28" t="s">
        <v>189</v>
      </c>
      <c r="C20" s="28"/>
      <c r="D20" s="35" t="str">
        <f t="shared" si="0"/>
        <v>Adjusted pre-tax profit, core activities</v>
      </c>
      <c r="E20" s="73">
        <f>E6-E10-E18-E19</f>
        <v>4004</v>
      </c>
      <c r="F20" s="73">
        <f>F6-F10-F18-F19</f>
        <v>3946</v>
      </c>
      <c r="G20" s="73">
        <f>G6-G10-G18-G19</f>
        <v>4048</v>
      </c>
      <c r="H20" s="73">
        <f>H6-H10-H18-H19</f>
        <v>3524</v>
      </c>
      <c r="I20" s="38">
        <f>I6-I10-I18-I19</f>
        <v>15522</v>
      </c>
      <c r="K20" s="22"/>
    </row>
    <row r="21" ht="13.5" thickTop="1"/>
    <row r="22" spans="5:7" ht="12.75">
      <c r="E22" s="22"/>
      <c r="F22" s="22"/>
      <c r="G22" s="22"/>
    </row>
    <row r="24" spans="4:9" ht="12.75">
      <c r="D24" s="27" t="str">
        <f>D4</f>
        <v>2012 (DKK m)</v>
      </c>
      <c r="E24" s="6"/>
      <c r="F24" s="5"/>
      <c r="G24" s="5"/>
      <c r="H24" s="5"/>
      <c r="I24" s="5"/>
    </row>
    <row r="25" spans="4:9" ht="12.75">
      <c r="D25" s="7"/>
      <c r="E25" s="8" t="str">
        <f>E5</f>
        <v>Q1 </v>
      </c>
      <c r="F25" s="9" t="s">
        <v>63</v>
      </c>
      <c r="G25" s="9" t="s">
        <v>64</v>
      </c>
      <c r="H25" s="9" t="s">
        <v>65</v>
      </c>
      <c r="I25" s="9" t="str">
        <f>IF($A$3=1,B5,A5)</f>
        <v>YTD</v>
      </c>
    </row>
    <row r="26" spans="1:9" ht="12.75">
      <c r="A26" s="28" t="s">
        <v>55</v>
      </c>
      <c r="B26" s="30" t="s">
        <v>83</v>
      </c>
      <c r="C26" s="28"/>
      <c r="D26" s="1" t="str">
        <f aca="true" t="shared" si="2" ref="D26:D33">IF($A$3=1,B26,A26)</f>
        <v>Net interest income</v>
      </c>
      <c r="E26" s="72">
        <v>0</v>
      </c>
      <c r="F26" s="70">
        <v>0</v>
      </c>
      <c r="G26" s="55">
        <v>0</v>
      </c>
      <c r="H26" s="55">
        <v>0</v>
      </c>
      <c r="I26" s="40">
        <f aca="true" t="shared" si="3" ref="I26:I32">SUM(E26:H26)</f>
        <v>0</v>
      </c>
    </row>
    <row r="27" spans="1:9" ht="12.75">
      <c r="A27" s="28" t="s">
        <v>56</v>
      </c>
      <c r="B27" s="30" t="s">
        <v>84</v>
      </c>
      <c r="C27" s="28"/>
      <c r="D27" s="1" t="str">
        <f t="shared" si="2"/>
        <v>Net trading income</v>
      </c>
      <c r="E27" s="74">
        <f>E19</f>
        <v>-54</v>
      </c>
      <c r="F27" s="68">
        <f>F19+F8</f>
        <v>418</v>
      </c>
      <c r="G27" s="68">
        <f>G19</f>
        <v>-77</v>
      </c>
      <c r="H27" s="68">
        <f>H19</f>
        <v>26</v>
      </c>
      <c r="I27" s="40">
        <f t="shared" si="3"/>
        <v>313</v>
      </c>
    </row>
    <row r="28" spans="1:9" ht="12.75">
      <c r="A28" s="28" t="s">
        <v>57</v>
      </c>
      <c r="B28" s="30" t="s">
        <v>85</v>
      </c>
      <c r="C28" s="28"/>
      <c r="D28" s="1" t="str">
        <f t="shared" si="2"/>
        <v>Other income</v>
      </c>
      <c r="E28" s="74">
        <v>0</v>
      </c>
      <c r="F28" s="68">
        <v>0</v>
      </c>
      <c r="G28" s="68">
        <v>0</v>
      </c>
      <c r="H28" s="68">
        <v>0</v>
      </c>
      <c r="I28" s="40">
        <f t="shared" si="3"/>
        <v>0</v>
      </c>
    </row>
    <row r="29" spans="1:9" ht="12.75">
      <c r="A29" s="28" t="s">
        <v>58</v>
      </c>
      <c r="B29" s="30" t="s">
        <v>86</v>
      </c>
      <c r="C29" s="28"/>
      <c r="D29" s="1" t="str">
        <f t="shared" si="2"/>
        <v>Net income from insurance business</v>
      </c>
      <c r="E29" s="72">
        <f>E17</f>
        <v>-377</v>
      </c>
      <c r="F29" s="86">
        <f>F17</f>
        <v>309</v>
      </c>
      <c r="G29" s="86">
        <f>G17</f>
        <v>-38</v>
      </c>
      <c r="H29" s="86">
        <f>H17</f>
        <v>514</v>
      </c>
      <c r="I29" s="40">
        <f t="shared" si="3"/>
        <v>408</v>
      </c>
    </row>
    <row r="30" spans="1:10" ht="12.75">
      <c r="A30" s="28" t="s">
        <v>59</v>
      </c>
      <c r="B30" s="30" t="s">
        <v>87</v>
      </c>
      <c r="C30" s="28"/>
      <c r="D30" s="10" t="str">
        <f t="shared" si="2"/>
        <v>Revenues, in sum</v>
      </c>
      <c r="E30" s="75">
        <f>SUM(E26:E29)</f>
        <v>-431</v>
      </c>
      <c r="F30" s="94">
        <f>SUM(F26:F29)</f>
        <v>727</v>
      </c>
      <c r="G30" s="94">
        <f>SUM(G26:G29)</f>
        <v>-115</v>
      </c>
      <c r="H30" s="87">
        <f>SUM(H26:H29)</f>
        <v>540</v>
      </c>
      <c r="I30" s="21">
        <f t="shared" si="3"/>
        <v>721</v>
      </c>
      <c r="J30" s="22"/>
    </row>
    <row r="31" spans="1:9" ht="12.75">
      <c r="A31" s="28" t="s">
        <v>60</v>
      </c>
      <c r="B31" s="30" t="s">
        <v>88</v>
      </c>
      <c r="C31" s="28"/>
      <c r="D31" s="65" t="str">
        <f t="shared" si="2"/>
        <v>Costs</v>
      </c>
      <c r="E31" s="75">
        <f>SUM(E11:E16)+E7</f>
        <v>-1025</v>
      </c>
      <c r="F31" s="97">
        <f>SUM(F11:F16)</f>
        <v>-740</v>
      </c>
      <c r="G31" s="97">
        <f>SUM(G11:G16)+G9</f>
        <v>-508</v>
      </c>
      <c r="H31" s="97">
        <f>SUM(H11:H16)+H9+H8</f>
        <v>-630</v>
      </c>
      <c r="I31" s="21">
        <f t="shared" si="3"/>
        <v>-2903</v>
      </c>
    </row>
    <row r="32" spans="1:9" ht="12.75">
      <c r="A32" s="28" t="s">
        <v>161</v>
      </c>
      <c r="B32" s="64" t="s">
        <v>162</v>
      </c>
      <c r="C32" s="28"/>
      <c r="D32" s="65" t="str">
        <f t="shared" si="2"/>
        <v>Impairments</v>
      </c>
      <c r="E32" s="93">
        <v>0</v>
      </c>
      <c r="F32" s="94">
        <v>0</v>
      </c>
      <c r="G32" s="94">
        <v>0</v>
      </c>
      <c r="H32" s="39">
        <v>0</v>
      </c>
      <c r="I32" s="40">
        <f t="shared" si="3"/>
        <v>0</v>
      </c>
    </row>
    <row r="33" spans="1:9" ht="13.5" thickBot="1">
      <c r="A33" s="28" t="s">
        <v>61</v>
      </c>
      <c r="B33" s="30" t="s">
        <v>89</v>
      </c>
      <c r="C33" s="28"/>
      <c r="D33" s="35" t="str">
        <f t="shared" si="2"/>
        <v>Effect on pre-tax profit</v>
      </c>
      <c r="E33" s="73">
        <f>E31+E30+E32</f>
        <v>-1456</v>
      </c>
      <c r="F33" s="73">
        <f>F30+F31+F32</f>
        <v>-13</v>
      </c>
      <c r="G33" s="73">
        <f>G30+G31+G32</f>
        <v>-623</v>
      </c>
      <c r="H33" s="73">
        <f>H30+H31+H32</f>
        <v>-90</v>
      </c>
      <c r="I33" s="38">
        <f>I31+I30+I32</f>
        <v>-2182</v>
      </c>
    </row>
    <row r="34" spans="1:8" ht="13.5" thickTop="1">
      <c r="A34" s="28"/>
      <c r="B34" s="28"/>
      <c r="C34" s="28"/>
      <c r="H34" s="22"/>
    </row>
    <row r="35" spans="5:9" ht="12.75">
      <c r="E35" s="22"/>
      <c r="F35" s="22"/>
      <c r="I35" s="22"/>
    </row>
    <row r="36" spans="5:9" ht="12.75">
      <c r="E36" s="22"/>
      <c r="F36" s="22"/>
      <c r="G36" s="22"/>
      <c r="H36" s="22"/>
      <c r="I36" s="22"/>
    </row>
    <row r="37" spans="1:6" ht="12.75">
      <c r="A37" s="90"/>
      <c r="E37" s="22"/>
      <c r="F37" s="22"/>
    </row>
    <row r="38" ht="12.75">
      <c r="A38" s="91"/>
    </row>
    <row r="39" ht="12.75">
      <c r="A39" s="92"/>
    </row>
    <row r="40" ht="12.75">
      <c r="H40" s="22"/>
    </row>
    <row r="41" ht="12.75">
      <c r="E41"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2"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C1">
      <selection activeCell="C1" sqref="C1"/>
    </sheetView>
  </sheetViews>
  <sheetFormatPr defaultColWidth="9.00390625" defaultRowHeight="12.75"/>
  <cols>
    <col min="1" max="1" width="31.125" style="1" hidden="1" customWidth="1"/>
    <col min="2" max="2" width="34.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167</v>
      </c>
      <c r="E4" s="6"/>
      <c r="F4" s="5"/>
      <c r="G4" s="5"/>
      <c r="H4" s="5"/>
      <c r="I4" s="5"/>
    </row>
    <row r="5" spans="1:9" ht="12.75">
      <c r="A5" s="1" t="s">
        <v>106</v>
      </c>
      <c r="B5" s="1" t="s">
        <v>107</v>
      </c>
      <c r="D5" s="7"/>
      <c r="E5" s="8" t="s">
        <v>62</v>
      </c>
      <c r="F5" s="9" t="s">
        <v>63</v>
      </c>
      <c r="G5" s="9" t="s">
        <v>64</v>
      </c>
      <c r="H5" s="9" t="s">
        <v>65</v>
      </c>
      <c r="I5" s="9" t="str">
        <f>IF($A$3=1,B5,A5)</f>
        <v>YTD</v>
      </c>
    </row>
    <row r="6" spans="1:11" ht="12.75">
      <c r="A6" s="28" t="s">
        <v>0</v>
      </c>
      <c r="B6" s="28" t="s">
        <v>67</v>
      </c>
      <c r="C6" s="28"/>
      <c r="D6" s="79" t="str">
        <f aca="true" t="shared" si="0" ref="D6:D19">IF($A$3=1,B6,A6)</f>
        <v>Reported pre-tax profit</v>
      </c>
      <c r="E6" s="71">
        <v>1499</v>
      </c>
      <c r="F6" s="84">
        <v>2081</v>
      </c>
      <c r="G6" s="12">
        <v>10</v>
      </c>
      <c r="H6" s="12">
        <v>615</v>
      </c>
      <c r="I6" s="12">
        <f>SUM(E6:H6)</f>
        <v>4205</v>
      </c>
      <c r="K6" s="82"/>
    </row>
    <row r="7" spans="1:17" ht="12.75">
      <c r="A7" s="28" t="s">
        <v>125</v>
      </c>
      <c r="B7" s="28" t="s">
        <v>155</v>
      </c>
      <c r="C7" s="28"/>
      <c r="D7" s="66" t="str">
        <f>IF($A$3=1,B7,A7)</f>
        <v>VAT refund</v>
      </c>
      <c r="E7" s="80">
        <v>148</v>
      </c>
      <c r="F7" s="67">
        <v>0</v>
      </c>
      <c r="G7" s="44">
        <v>0</v>
      </c>
      <c r="H7" s="44">
        <v>0</v>
      </c>
      <c r="I7" s="44">
        <f>SUM(E7:H7)</f>
        <v>148</v>
      </c>
      <c r="K7" s="83"/>
      <c r="Q7" s="24"/>
    </row>
    <row r="8" spans="1:11" ht="12.75">
      <c r="A8" s="28" t="s">
        <v>157</v>
      </c>
      <c r="B8" s="28" t="s">
        <v>156</v>
      </c>
      <c r="C8" s="28"/>
      <c r="D8" s="89" t="str">
        <f t="shared" si="0"/>
        <v>Interest on VAT refund</v>
      </c>
      <c r="E8" s="67">
        <v>64</v>
      </c>
      <c r="F8" s="67">
        <v>0</v>
      </c>
      <c r="G8" s="67">
        <v>0</v>
      </c>
      <c r="H8" s="67">
        <v>0</v>
      </c>
      <c r="I8" s="67">
        <f>SUM(E8:H8)</f>
        <v>64</v>
      </c>
      <c r="K8" s="83"/>
    </row>
    <row r="9" spans="1:11" ht="12.75">
      <c r="A9" s="28" t="s">
        <v>159</v>
      </c>
      <c r="B9" s="28" t="s">
        <v>160</v>
      </c>
      <c r="C9" s="28"/>
      <c r="D9" s="89" t="str">
        <f t="shared" si="0"/>
        <v>Goodwill write down</v>
      </c>
      <c r="E9" s="67">
        <v>-113</v>
      </c>
      <c r="F9" s="63">
        <v>0</v>
      </c>
      <c r="G9" s="63">
        <v>0</v>
      </c>
      <c r="H9" s="63">
        <v>-48</v>
      </c>
      <c r="I9" s="67">
        <f>SUM(E9:H9)</f>
        <v>-161</v>
      </c>
      <c r="K9" s="83"/>
    </row>
    <row r="10" spans="1:9" ht="12" customHeight="1">
      <c r="A10" s="28" t="s">
        <v>8</v>
      </c>
      <c r="B10" s="28" t="s">
        <v>72</v>
      </c>
      <c r="C10" s="28"/>
      <c r="D10" s="10" t="str">
        <f t="shared" si="0"/>
        <v>One-off items, in sum</v>
      </c>
      <c r="E10" s="71">
        <f>SUM(E7:E9)</f>
        <v>99</v>
      </c>
      <c r="F10" s="85">
        <f>SUM(F7:F9)</f>
        <v>0</v>
      </c>
      <c r="G10" s="85">
        <f>SUM(G7:G9)</f>
        <v>0</v>
      </c>
      <c r="H10" s="85">
        <f>SUM(H7:H9)</f>
        <v>-48</v>
      </c>
      <c r="I10" s="12">
        <f>SUM(I7:I9)</f>
        <v>51</v>
      </c>
    </row>
    <row r="11" spans="1:12" ht="12.75">
      <c r="A11" s="28" t="s">
        <v>110</v>
      </c>
      <c r="B11" s="28" t="s">
        <v>111</v>
      </c>
      <c r="C11" s="28"/>
      <c r="D11" s="1" t="str">
        <f t="shared" si="0"/>
        <v>Integration costs</v>
      </c>
      <c r="E11" s="80">
        <v>-45</v>
      </c>
      <c r="F11" s="67">
        <v>-45</v>
      </c>
      <c r="G11" s="2">
        <v>-45</v>
      </c>
      <c r="H11" s="2">
        <v>-7</v>
      </c>
      <c r="I11" s="44">
        <f aca="true" t="shared" si="1" ref="I11:I18">SUM(E11:H11)</f>
        <v>-142</v>
      </c>
      <c r="L11" s="78"/>
    </row>
    <row r="12" spans="1:9" ht="12.75">
      <c r="A12" s="1" t="s">
        <v>112</v>
      </c>
      <c r="B12" s="28" t="s">
        <v>174</v>
      </c>
      <c r="C12" s="28"/>
      <c r="D12" s="1" t="str">
        <f t="shared" si="0"/>
        <v>Amortisation of intangibles</v>
      </c>
      <c r="E12" s="80">
        <v>-127</v>
      </c>
      <c r="F12" s="67">
        <v>-127</v>
      </c>
      <c r="G12" s="2">
        <v>-126</v>
      </c>
      <c r="H12" s="2">
        <v>-126</v>
      </c>
      <c r="I12" s="44">
        <f t="shared" si="1"/>
        <v>-506</v>
      </c>
    </row>
    <row r="13" spans="1:9" ht="12.75">
      <c r="A13" s="1" t="s">
        <v>127</v>
      </c>
      <c r="B13" s="28" t="s">
        <v>134</v>
      </c>
      <c r="C13" s="28"/>
      <c r="D13" s="1" t="str">
        <f t="shared" si="0"/>
        <v>Severance payments</v>
      </c>
      <c r="E13" s="80">
        <v>-144</v>
      </c>
      <c r="F13" s="67">
        <v>-29</v>
      </c>
      <c r="G13" s="2">
        <v>-36</v>
      </c>
      <c r="H13" s="2">
        <v>-228</v>
      </c>
      <c r="I13" s="44">
        <f t="shared" si="1"/>
        <v>-437</v>
      </c>
    </row>
    <row r="14" spans="1:9" ht="12.75">
      <c r="A14" s="1" t="s">
        <v>154</v>
      </c>
      <c r="B14" s="66" t="s">
        <v>153</v>
      </c>
      <c r="C14" s="28"/>
      <c r="D14" s="1" t="str">
        <f t="shared" si="0"/>
        <v>Dep. guarantee scheme</v>
      </c>
      <c r="E14" s="80">
        <v>-850</v>
      </c>
      <c r="F14" s="67">
        <v>-295</v>
      </c>
      <c r="G14" s="2">
        <f>355-172</f>
        <v>183</v>
      </c>
      <c r="H14" s="2">
        <v>220</v>
      </c>
      <c r="I14" s="44">
        <f t="shared" si="1"/>
        <v>-742</v>
      </c>
    </row>
    <row r="15" spans="1:9" ht="12.75">
      <c r="A15" s="1" t="s">
        <v>93</v>
      </c>
      <c r="B15" s="28" t="s">
        <v>95</v>
      </c>
      <c r="C15" s="28"/>
      <c r="D15" s="1" t="str">
        <f t="shared" si="0"/>
        <v>Shadow account</v>
      </c>
      <c r="E15" s="72">
        <v>-211</v>
      </c>
      <c r="F15" s="44">
        <v>-142</v>
      </c>
      <c r="G15" s="44">
        <v>-1223</v>
      </c>
      <c r="H15" s="44">
        <v>418</v>
      </c>
      <c r="I15" s="44">
        <f t="shared" si="1"/>
        <v>-1158</v>
      </c>
    </row>
    <row r="16" spans="1:9" ht="12.75">
      <c r="A16" s="1" t="s">
        <v>158</v>
      </c>
      <c r="B16" s="28" t="s">
        <v>163</v>
      </c>
      <c r="C16" s="28"/>
      <c r="D16" s="1" t="str">
        <f t="shared" si="0"/>
        <v>Termination of insurance contract</v>
      </c>
      <c r="E16" s="72">
        <v>0</v>
      </c>
      <c r="F16" s="86">
        <v>770</v>
      </c>
      <c r="G16" s="2">
        <v>0</v>
      </c>
      <c r="H16" s="44">
        <v>0</v>
      </c>
      <c r="I16" s="44">
        <f t="shared" si="1"/>
        <v>770</v>
      </c>
    </row>
    <row r="17" spans="1:11" ht="12.75">
      <c r="A17" s="28" t="s">
        <v>43</v>
      </c>
      <c r="B17" s="28" t="s">
        <v>81</v>
      </c>
      <c r="C17" s="28" t="s">
        <v>98</v>
      </c>
      <c r="D17" s="10" t="str">
        <f t="shared" si="0"/>
        <v>Other extraordinary items, in sum</v>
      </c>
      <c r="E17" s="71">
        <f>SUM(E11:E16)</f>
        <v>-1377</v>
      </c>
      <c r="F17" s="12">
        <f>SUM(F11:F16)</f>
        <v>132</v>
      </c>
      <c r="G17" s="12">
        <f>SUM(G11:G16)</f>
        <v>-1247</v>
      </c>
      <c r="H17" s="12">
        <f>SUM(H11:H16)</f>
        <v>277</v>
      </c>
      <c r="I17" s="12">
        <f t="shared" si="1"/>
        <v>-2215</v>
      </c>
      <c r="K17" s="22"/>
    </row>
    <row r="18" spans="1:11" ht="12.75">
      <c r="A18" s="28" t="s">
        <v>16</v>
      </c>
      <c r="B18" s="28" t="s">
        <v>74</v>
      </c>
      <c r="C18" s="28"/>
      <c r="D18" s="47" t="str">
        <f t="shared" si="0"/>
        <v>Elimination of own shares</v>
      </c>
      <c r="E18" s="62">
        <v>59</v>
      </c>
      <c r="F18" s="67">
        <v>99</v>
      </c>
      <c r="G18" s="48">
        <v>94</v>
      </c>
      <c r="H18" s="48">
        <v>22</v>
      </c>
      <c r="I18" s="53">
        <f t="shared" si="1"/>
        <v>274</v>
      </c>
      <c r="K18" s="22"/>
    </row>
    <row r="19" spans="1:9" ht="13.5" thickBot="1">
      <c r="A19" s="28" t="s">
        <v>49</v>
      </c>
      <c r="B19" s="28" t="s">
        <v>82</v>
      </c>
      <c r="C19" s="28"/>
      <c r="D19" s="35" t="str">
        <f t="shared" si="0"/>
        <v>Adjusted pre-tax profit</v>
      </c>
      <c r="E19" s="73">
        <f>E6-E10-E17-E18</f>
        <v>2718</v>
      </c>
      <c r="F19" s="73">
        <f>F6-F10-F17-F18</f>
        <v>1850</v>
      </c>
      <c r="G19" s="73">
        <f>G6-G10-G17-G18</f>
        <v>1163</v>
      </c>
      <c r="H19" s="73">
        <f>H6-H10-H17-H18</f>
        <v>364</v>
      </c>
      <c r="I19" s="38">
        <f>I6-I10-I17-I18</f>
        <v>6095</v>
      </c>
    </row>
    <row r="20" ht="13.5" thickTop="1"/>
    <row r="21" spans="5:7" ht="12.75">
      <c r="E21" s="22"/>
      <c r="F21" s="22"/>
      <c r="G21" s="22"/>
    </row>
    <row r="23" spans="4:9" ht="12.75">
      <c r="D23" s="27" t="str">
        <f>D4</f>
        <v>2011 (DKK m)</v>
      </c>
      <c r="E23" s="6"/>
      <c r="F23" s="5"/>
      <c r="G23" s="5"/>
      <c r="H23" s="5"/>
      <c r="I23" s="5"/>
    </row>
    <row r="24" spans="4:9" ht="12.75">
      <c r="D24" s="7"/>
      <c r="E24" s="8" t="str">
        <f>E5</f>
        <v>Q1 </v>
      </c>
      <c r="F24" s="9" t="str">
        <f>F5</f>
        <v>Q2 </v>
      </c>
      <c r="G24" s="9" t="str">
        <f>G5</f>
        <v>Q3 </v>
      </c>
      <c r="H24" s="9" t="str">
        <f>H5</f>
        <v>Q4 </v>
      </c>
      <c r="I24" s="9" t="str">
        <f>IF($A$3=1,B5,A5)</f>
        <v>YTD</v>
      </c>
    </row>
    <row r="25" spans="1:9" ht="12.75">
      <c r="A25" s="28" t="s">
        <v>55</v>
      </c>
      <c r="B25" s="30" t="s">
        <v>83</v>
      </c>
      <c r="C25" s="28"/>
      <c r="D25" s="1" t="str">
        <f aca="true" t="shared" si="2" ref="D25:D32">IF($A$3=1,B25,A25)</f>
        <v>Net interest income</v>
      </c>
      <c r="E25" s="72">
        <f>E8</f>
        <v>64</v>
      </c>
      <c r="F25" s="70">
        <f>F8</f>
        <v>0</v>
      </c>
      <c r="G25" s="55">
        <v>0</v>
      </c>
      <c r="H25" s="55">
        <v>0</v>
      </c>
      <c r="I25" s="40">
        <f aca="true" t="shared" si="3" ref="I25:I31">SUM(E25:H25)</f>
        <v>64</v>
      </c>
    </row>
    <row r="26" spans="1:9" ht="12.75">
      <c r="A26" s="28" t="s">
        <v>56</v>
      </c>
      <c r="B26" s="30" t="s">
        <v>84</v>
      </c>
      <c r="C26" s="28"/>
      <c r="D26" s="1" t="str">
        <f t="shared" si="2"/>
        <v>Net trading income</v>
      </c>
      <c r="E26" s="74">
        <f>E18</f>
        <v>59</v>
      </c>
      <c r="F26" s="68">
        <f>F18</f>
        <v>99</v>
      </c>
      <c r="G26" s="68">
        <f>G18</f>
        <v>94</v>
      </c>
      <c r="H26" s="68">
        <f>H18</f>
        <v>22</v>
      </c>
      <c r="I26" s="40">
        <f t="shared" si="3"/>
        <v>274</v>
      </c>
    </row>
    <row r="27" spans="1:9" ht="12.75">
      <c r="A27" s="28" t="s">
        <v>57</v>
      </c>
      <c r="B27" s="30" t="s">
        <v>85</v>
      </c>
      <c r="C27" s="28"/>
      <c r="D27" s="1" t="str">
        <f t="shared" si="2"/>
        <v>Other income</v>
      </c>
      <c r="E27" s="74">
        <f>E7</f>
        <v>148</v>
      </c>
      <c r="F27" s="68">
        <f>F7</f>
        <v>0</v>
      </c>
      <c r="G27" s="68">
        <v>0</v>
      </c>
      <c r="H27" s="68">
        <v>0</v>
      </c>
      <c r="I27" s="40">
        <f t="shared" si="3"/>
        <v>148</v>
      </c>
    </row>
    <row r="28" spans="1:9" ht="12.75">
      <c r="A28" s="28" t="s">
        <v>58</v>
      </c>
      <c r="B28" s="30" t="s">
        <v>86</v>
      </c>
      <c r="C28" s="28"/>
      <c r="D28" s="1" t="str">
        <f t="shared" si="2"/>
        <v>Net income from insurance business</v>
      </c>
      <c r="E28" s="72">
        <f>E15</f>
        <v>-211</v>
      </c>
      <c r="F28" s="86">
        <f>F15</f>
        <v>-142</v>
      </c>
      <c r="G28" s="86">
        <f>G15</f>
        <v>-1223</v>
      </c>
      <c r="H28" s="52">
        <f>H15</f>
        <v>418</v>
      </c>
      <c r="I28" s="40">
        <f t="shared" si="3"/>
        <v>-1158</v>
      </c>
    </row>
    <row r="29" spans="1:10" ht="12.75">
      <c r="A29" s="28" t="s">
        <v>59</v>
      </c>
      <c r="B29" s="30" t="s">
        <v>87</v>
      </c>
      <c r="C29" s="28"/>
      <c r="D29" s="10" t="str">
        <f t="shared" si="2"/>
        <v>Revenues, in sum</v>
      </c>
      <c r="E29" s="75">
        <f>SUM(E25:E28)</f>
        <v>60</v>
      </c>
      <c r="F29" s="87">
        <f>SUM(F25:F28)</f>
        <v>-43</v>
      </c>
      <c r="G29" s="21">
        <f>SUM(G25:G28)</f>
        <v>-1129</v>
      </c>
      <c r="H29" s="21">
        <f>SUM(H25:H28)</f>
        <v>440</v>
      </c>
      <c r="I29" s="21">
        <f t="shared" si="3"/>
        <v>-672</v>
      </c>
      <c r="J29" s="22"/>
    </row>
    <row r="30" spans="1:9" ht="12.75">
      <c r="A30" s="28" t="s">
        <v>60</v>
      </c>
      <c r="B30" s="30" t="s">
        <v>88</v>
      </c>
      <c r="C30" s="28"/>
      <c r="D30" s="65" t="str">
        <f t="shared" si="2"/>
        <v>Costs</v>
      </c>
      <c r="E30" s="75">
        <f>SUM(E11:E14)+E9</f>
        <v>-1279</v>
      </c>
      <c r="F30" s="87">
        <f>SUM(F11:F14)</f>
        <v>-496</v>
      </c>
      <c r="G30" s="39">
        <f>SUM(G11:G14)</f>
        <v>-24</v>
      </c>
      <c r="H30" s="39">
        <f>SUM(H11:H14)+H9</f>
        <v>-189</v>
      </c>
      <c r="I30" s="21">
        <f t="shared" si="3"/>
        <v>-1988</v>
      </c>
    </row>
    <row r="31" spans="1:9" ht="12.75">
      <c r="A31" s="28" t="s">
        <v>161</v>
      </c>
      <c r="B31" s="64" t="s">
        <v>162</v>
      </c>
      <c r="C31" s="28"/>
      <c r="D31" s="65" t="str">
        <f t="shared" si="2"/>
        <v>Impairments</v>
      </c>
      <c r="E31" s="93">
        <v>0</v>
      </c>
      <c r="F31" s="94">
        <f>F16</f>
        <v>770</v>
      </c>
      <c r="G31" s="39">
        <v>0</v>
      </c>
      <c r="H31" s="39">
        <v>0</v>
      </c>
      <c r="I31" s="40">
        <f t="shared" si="3"/>
        <v>770</v>
      </c>
    </row>
    <row r="32" spans="1:9" ht="13.5" thickBot="1">
      <c r="A32" s="28" t="s">
        <v>61</v>
      </c>
      <c r="B32" s="30" t="s">
        <v>89</v>
      </c>
      <c r="C32" s="28"/>
      <c r="D32" s="35" t="str">
        <f t="shared" si="2"/>
        <v>Effect on pre-tax profit</v>
      </c>
      <c r="E32" s="73">
        <f>E30+E29</f>
        <v>-1219</v>
      </c>
      <c r="F32" s="73">
        <f>F30+F29+F31</f>
        <v>231</v>
      </c>
      <c r="G32" s="73">
        <f>G30+G29</f>
        <v>-1153</v>
      </c>
      <c r="H32" s="73">
        <f>H30+H29</f>
        <v>251</v>
      </c>
      <c r="I32" s="38">
        <f>I30+I29+I31</f>
        <v>-1890</v>
      </c>
    </row>
    <row r="33" spans="1:8" ht="13.5" thickTop="1">
      <c r="A33" s="28"/>
      <c r="B33" s="28"/>
      <c r="C33" s="28"/>
      <c r="H33" s="22"/>
    </row>
    <row r="34" spans="5:6" ht="12.75">
      <c r="E34" s="22"/>
      <c r="F34" s="22"/>
    </row>
    <row r="35" spans="5:9" ht="12.75">
      <c r="E35" s="22"/>
      <c r="F35" s="22"/>
      <c r="G35" s="22"/>
      <c r="H35" s="22"/>
      <c r="I35" s="22"/>
    </row>
    <row r="36" spans="1:6" ht="12.75">
      <c r="A36" s="90"/>
      <c r="E36" s="22"/>
      <c r="F36" s="22"/>
    </row>
    <row r="37" spans="1:6" ht="12.75">
      <c r="A37" s="91"/>
      <c r="F37" s="1" t="s">
        <v>98</v>
      </c>
    </row>
    <row r="38" ht="12.75">
      <c r="A38" s="92"/>
    </row>
    <row r="39" ht="12.75">
      <c r="H39" s="22"/>
    </row>
    <row r="40" ht="12.75">
      <c r="E4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61"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C1">
      <selection activeCell="C1" sqref="C1"/>
    </sheetView>
  </sheetViews>
  <sheetFormatPr defaultColWidth="9.00390625" defaultRowHeight="12.75"/>
  <cols>
    <col min="1" max="1" width="30.125" style="1" hidden="1" customWidth="1"/>
    <col min="2" max="2" width="31.625" style="1" hidden="1" customWidth="1"/>
    <col min="3" max="3" width="8.875" style="1" customWidth="1"/>
    <col min="4" max="4" width="56.125" style="1" bestFit="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168</v>
      </c>
      <c r="E4" s="6"/>
      <c r="F4" s="5"/>
      <c r="G4" s="5"/>
      <c r="H4" s="5"/>
      <c r="I4" s="5"/>
    </row>
    <row r="5" spans="1:9" ht="12.75">
      <c r="A5" s="1" t="s">
        <v>106</v>
      </c>
      <c r="B5" s="1" t="s">
        <v>107</v>
      </c>
      <c r="D5" s="7"/>
      <c r="E5" s="8" t="s">
        <v>62</v>
      </c>
      <c r="F5" s="9" t="s">
        <v>63</v>
      </c>
      <c r="G5" s="9" t="s">
        <v>64</v>
      </c>
      <c r="H5" s="9" t="s">
        <v>65</v>
      </c>
      <c r="I5" s="9" t="str">
        <f>IF($A$3=1,B5,A5)</f>
        <v>YTD</v>
      </c>
    </row>
    <row r="6" spans="1:11" ht="12.75">
      <c r="A6" s="28" t="s">
        <v>0</v>
      </c>
      <c r="B6" s="28" t="s">
        <v>67</v>
      </c>
      <c r="C6" s="28"/>
      <c r="D6" s="79" t="str">
        <f aca="true" t="shared" si="0" ref="D6:D19">IF($A$3=1,B6,A6)</f>
        <v>Reported pre-tax profit</v>
      </c>
      <c r="E6" s="71">
        <v>1391</v>
      </c>
      <c r="F6" s="84">
        <v>1741</v>
      </c>
      <c r="G6" s="12">
        <v>1870</v>
      </c>
      <c r="H6" s="12">
        <v>1448</v>
      </c>
      <c r="I6" s="12">
        <f>SUM(E6:H6)</f>
        <v>6450</v>
      </c>
      <c r="K6" s="82"/>
    </row>
    <row r="7" spans="1:17" ht="12.75">
      <c r="A7" s="28" t="s">
        <v>143</v>
      </c>
      <c r="B7" s="28" t="s">
        <v>151</v>
      </c>
      <c r="C7" s="28"/>
      <c r="D7" s="66" t="str">
        <f>IF($A$3=1,B7,A7)</f>
        <v>Financial services employer tax refund (Other Activities) </v>
      </c>
      <c r="E7" s="80">
        <v>333</v>
      </c>
      <c r="F7" s="67">
        <v>158</v>
      </c>
      <c r="G7" s="44">
        <v>0</v>
      </c>
      <c r="H7" s="44">
        <v>214</v>
      </c>
      <c r="I7" s="44">
        <f aca="true" t="shared" si="1" ref="I7:I18">SUM(E7:H7)</f>
        <v>705</v>
      </c>
      <c r="K7" s="83"/>
      <c r="Q7" s="24"/>
    </row>
    <row r="8" spans="1:11" ht="12.75">
      <c r="A8" s="28" t="s">
        <v>144</v>
      </c>
      <c r="B8" s="28" t="s">
        <v>152</v>
      </c>
      <c r="C8" s="28"/>
      <c r="D8" s="89" t="str">
        <f t="shared" si="0"/>
        <v>Interest on fin. services emp. tax refund (Other Activities) </v>
      </c>
      <c r="E8" s="67">
        <v>101</v>
      </c>
      <c r="F8" s="67">
        <v>106</v>
      </c>
      <c r="G8" s="44">
        <v>0</v>
      </c>
      <c r="H8" s="44">
        <v>89</v>
      </c>
      <c r="I8" s="44">
        <f t="shared" si="1"/>
        <v>296</v>
      </c>
      <c r="K8" s="83"/>
    </row>
    <row r="9" spans="1:9" ht="12" customHeight="1">
      <c r="A9" s="28" t="s">
        <v>148</v>
      </c>
      <c r="B9" s="28" t="s">
        <v>147</v>
      </c>
      <c r="C9" s="28"/>
      <c r="D9" s="89" t="str">
        <f>IF($A$3=1,B9,A9)</f>
        <v>Capital gain from merger of PBS Holding and Nordito AS</v>
      </c>
      <c r="E9" s="81">
        <v>0</v>
      </c>
      <c r="F9" s="63">
        <v>659</v>
      </c>
      <c r="G9" s="63">
        <v>0</v>
      </c>
      <c r="H9" s="63">
        <v>0</v>
      </c>
      <c r="I9" s="44">
        <f t="shared" si="1"/>
        <v>659</v>
      </c>
    </row>
    <row r="10" spans="1:9" ht="12" customHeight="1">
      <c r="A10" s="28" t="s">
        <v>8</v>
      </c>
      <c r="B10" s="28" t="s">
        <v>72</v>
      </c>
      <c r="C10" s="28"/>
      <c r="D10" s="10" t="str">
        <f t="shared" si="0"/>
        <v>One-off items, in sum</v>
      </c>
      <c r="E10" s="71">
        <f>SUM(E7:E9)</f>
        <v>434</v>
      </c>
      <c r="F10" s="85">
        <f>SUM(F7:F9)</f>
        <v>923</v>
      </c>
      <c r="G10" s="85">
        <f>SUM(G7:G9)</f>
        <v>0</v>
      </c>
      <c r="H10" s="85">
        <f>SUM(H7:H9)</f>
        <v>303</v>
      </c>
      <c r="I10" s="12">
        <f>SUM(I7:I9)</f>
        <v>1660</v>
      </c>
    </row>
    <row r="11" spans="1:12" ht="12.75">
      <c r="A11" s="28" t="s">
        <v>110</v>
      </c>
      <c r="B11" s="28" t="s">
        <v>111</v>
      </c>
      <c r="C11" s="28"/>
      <c r="D11" s="1" t="str">
        <f t="shared" si="0"/>
        <v>Integration costs</v>
      </c>
      <c r="E11" s="80">
        <v>-46</v>
      </c>
      <c r="F11" s="67">
        <v>-46</v>
      </c>
      <c r="G11" s="2">
        <v>-47</v>
      </c>
      <c r="H11" s="2">
        <v>-45</v>
      </c>
      <c r="I11" s="44">
        <f t="shared" si="1"/>
        <v>-184</v>
      </c>
      <c r="L11" s="78"/>
    </row>
    <row r="12" spans="1:9" ht="12.75">
      <c r="A12" s="1" t="s">
        <v>112</v>
      </c>
      <c r="B12" s="28" t="s">
        <v>174</v>
      </c>
      <c r="C12" s="28"/>
      <c r="D12" s="1" t="str">
        <f t="shared" si="0"/>
        <v>Amortisation of intangibles</v>
      </c>
      <c r="E12" s="80">
        <v>-127</v>
      </c>
      <c r="F12" s="67">
        <v>-126</v>
      </c>
      <c r="G12" s="2">
        <v>-127</v>
      </c>
      <c r="H12" s="2">
        <v>-127</v>
      </c>
      <c r="I12" s="44">
        <f>SUM(E12:H12)</f>
        <v>-507</v>
      </c>
    </row>
    <row r="13" spans="1:9" ht="12.75">
      <c r="A13" s="1" t="s">
        <v>127</v>
      </c>
      <c r="B13" s="28" t="s">
        <v>134</v>
      </c>
      <c r="C13" s="28"/>
      <c r="D13" s="1" t="str">
        <f t="shared" si="0"/>
        <v>Severance payments</v>
      </c>
      <c r="E13" s="80">
        <v>-26</v>
      </c>
      <c r="F13" s="67">
        <v>-64</v>
      </c>
      <c r="G13" s="2">
        <v>-19</v>
      </c>
      <c r="H13" s="2">
        <v>-87</v>
      </c>
      <c r="I13" s="44">
        <f t="shared" si="1"/>
        <v>-196</v>
      </c>
    </row>
    <row r="14" spans="1:9" ht="12.75">
      <c r="A14" s="1" t="s">
        <v>145</v>
      </c>
      <c r="B14" s="66" t="s">
        <v>150</v>
      </c>
      <c r="C14" s="28"/>
      <c r="D14" s="1" t="str">
        <f t="shared" si="0"/>
        <v>Fees related to Bank Package 1 </v>
      </c>
      <c r="E14" s="80">
        <v>-625</v>
      </c>
      <c r="F14" s="67">
        <v>-625</v>
      </c>
      <c r="G14" s="2">
        <v>-625</v>
      </c>
      <c r="H14" s="2">
        <v>0</v>
      </c>
      <c r="I14" s="44">
        <f t="shared" si="1"/>
        <v>-1875</v>
      </c>
    </row>
    <row r="15" spans="1:9" ht="12.75">
      <c r="A15" s="1" t="s">
        <v>146</v>
      </c>
      <c r="B15" s="66" t="s">
        <v>149</v>
      </c>
      <c r="C15" s="28"/>
      <c r="D15" s="1" t="str">
        <f>IF($A$3=1,B15,A15)</f>
        <v>Loan imp. charges related to Bank Package 1</v>
      </c>
      <c r="E15" s="80">
        <v>-463</v>
      </c>
      <c r="F15" s="67">
        <v>-464</v>
      </c>
      <c r="G15" s="2">
        <v>-466</v>
      </c>
      <c r="H15" s="2">
        <v>0</v>
      </c>
      <c r="I15" s="44">
        <f t="shared" si="1"/>
        <v>-1393</v>
      </c>
    </row>
    <row r="16" spans="1:9" ht="12.75">
      <c r="A16" s="1" t="s">
        <v>93</v>
      </c>
      <c r="B16" s="28" t="s">
        <v>95</v>
      </c>
      <c r="C16" s="28"/>
      <c r="D16" s="1" t="str">
        <f t="shared" si="0"/>
        <v>Shadow account</v>
      </c>
      <c r="E16" s="72">
        <v>0</v>
      </c>
      <c r="F16" s="86">
        <v>-177</v>
      </c>
      <c r="G16" s="2">
        <v>177</v>
      </c>
      <c r="H16" s="44">
        <v>584</v>
      </c>
      <c r="I16" s="44">
        <f t="shared" si="1"/>
        <v>584</v>
      </c>
    </row>
    <row r="17" spans="1:11" ht="12.75">
      <c r="A17" s="28" t="s">
        <v>43</v>
      </c>
      <c r="B17" s="28" t="s">
        <v>81</v>
      </c>
      <c r="C17" s="28" t="s">
        <v>98</v>
      </c>
      <c r="D17" s="10" t="str">
        <f t="shared" si="0"/>
        <v>Other extraordinary items, in sum</v>
      </c>
      <c r="E17" s="71">
        <f>SUM(E11:E16)</f>
        <v>-1287</v>
      </c>
      <c r="F17" s="85">
        <f>SUM(F11:F16)</f>
        <v>-1502</v>
      </c>
      <c r="G17" s="12">
        <f>SUM(G11:G16)</f>
        <v>-1107</v>
      </c>
      <c r="H17" s="12">
        <f>SUM(H11:H16)</f>
        <v>325</v>
      </c>
      <c r="I17" s="12">
        <f t="shared" si="1"/>
        <v>-3571</v>
      </c>
      <c r="K17" s="22"/>
    </row>
    <row r="18" spans="1:11" ht="12.75">
      <c r="A18" s="28" t="s">
        <v>16</v>
      </c>
      <c r="B18" s="28" t="s">
        <v>74</v>
      </c>
      <c r="C18" s="28"/>
      <c r="D18" s="47" t="str">
        <f t="shared" si="0"/>
        <v>Elimination of own shares</v>
      </c>
      <c r="E18" s="62">
        <v>-64</v>
      </c>
      <c r="F18" s="67">
        <v>51</v>
      </c>
      <c r="G18" s="48">
        <v>32</v>
      </c>
      <c r="H18" s="48">
        <v>-103</v>
      </c>
      <c r="I18" s="53">
        <f t="shared" si="1"/>
        <v>-84</v>
      </c>
      <c r="K18" s="22"/>
    </row>
    <row r="19" spans="1:9" ht="13.5" thickBot="1">
      <c r="A19" s="28" t="s">
        <v>49</v>
      </c>
      <c r="B19" s="28" t="s">
        <v>82</v>
      </c>
      <c r="C19" s="28"/>
      <c r="D19" s="35" t="str">
        <f t="shared" si="0"/>
        <v>Adjusted pre-tax profit</v>
      </c>
      <c r="E19" s="73">
        <f>E6-E10-E17-E18</f>
        <v>2308</v>
      </c>
      <c r="F19" s="73">
        <f>F6-F10-F17-F18</f>
        <v>2269</v>
      </c>
      <c r="G19" s="73">
        <f>G6-G10-G17-G18</f>
        <v>2945</v>
      </c>
      <c r="H19" s="73">
        <f>H6-H10-H17-H18</f>
        <v>923</v>
      </c>
      <c r="I19" s="38">
        <f>I6-I10-I17-I18</f>
        <v>8445</v>
      </c>
    </row>
    <row r="20" ht="13.5" thickTop="1"/>
    <row r="21" spans="5:7" ht="12.75">
      <c r="E21" s="22"/>
      <c r="F21" s="22"/>
      <c r="G21" s="22"/>
    </row>
    <row r="23" spans="4:9" ht="12.75">
      <c r="D23" s="27" t="str">
        <f>D4</f>
        <v>2010 (DKK m)</v>
      </c>
      <c r="E23" s="6"/>
      <c r="F23" s="5"/>
      <c r="G23" s="5"/>
      <c r="H23" s="5"/>
      <c r="I23" s="5"/>
    </row>
    <row r="24" spans="4:9" ht="12.75">
      <c r="D24" s="7"/>
      <c r="E24" s="8" t="str">
        <f>E5</f>
        <v>Q1 </v>
      </c>
      <c r="F24" s="9" t="str">
        <f>F5</f>
        <v>Q2 </v>
      </c>
      <c r="G24" s="9" t="str">
        <f>G5</f>
        <v>Q3 </v>
      </c>
      <c r="H24" s="9" t="str">
        <f>H5</f>
        <v>Q4 </v>
      </c>
      <c r="I24" s="9" t="str">
        <f>IF($A$3=1,B5,A5)</f>
        <v>YTD</v>
      </c>
    </row>
    <row r="25" spans="1:9" ht="12.75">
      <c r="A25" s="28" t="s">
        <v>55</v>
      </c>
      <c r="B25" s="30" t="s">
        <v>83</v>
      </c>
      <c r="C25" s="28"/>
      <c r="D25" s="1" t="str">
        <f aca="true" t="shared" si="2" ref="D25:D32">IF($A$3=1,B25,A25)</f>
        <v>Net interest income</v>
      </c>
      <c r="E25" s="72">
        <f>E8</f>
        <v>101</v>
      </c>
      <c r="F25" s="70">
        <f>F8</f>
        <v>106</v>
      </c>
      <c r="G25" s="55">
        <f>G8</f>
        <v>0</v>
      </c>
      <c r="H25" s="55">
        <f>H8</f>
        <v>89</v>
      </c>
      <c r="I25" s="22">
        <f aca="true" t="shared" si="3" ref="I25:I32">SUM(E25:H25)</f>
        <v>296</v>
      </c>
    </row>
    <row r="26" spans="1:9" ht="12.75">
      <c r="A26" s="28" t="s">
        <v>56</v>
      </c>
      <c r="B26" s="30" t="s">
        <v>84</v>
      </c>
      <c r="C26" s="28"/>
      <c r="D26" s="1" t="str">
        <f t="shared" si="2"/>
        <v>Net trading income</v>
      </c>
      <c r="E26" s="74">
        <f>E18</f>
        <v>-64</v>
      </c>
      <c r="F26" s="68">
        <f>F18+F9</f>
        <v>710</v>
      </c>
      <c r="G26" s="52">
        <f>G18+G9</f>
        <v>32</v>
      </c>
      <c r="H26" s="52">
        <f>H18+H9</f>
        <v>-103</v>
      </c>
      <c r="I26" s="22">
        <f t="shared" si="3"/>
        <v>575</v>
      </c>
    </row>
    <row r="27" spans="1:9" ht="12.75">
      <c r="A27" s="28" t="s">
        <v>57</v>
      </c>
      <c r="B27" s="30" t="s">
        <v>85</v>
      </c>
      <c r="C27" s="28"/>
      <c r="D27" s="1" t="str">
        <f t="shared" si="2"/>
        <v>Other income</v>
      </c>
      <c r="E27" s="74">
        <f>E7</f>
        <v>333</v>
      </c>
      <c r="F27" s="68">
        <f>F7</f>
        <v>158</v>
      </c>
      <c r="G27" s="68">
        <f>G7</f>
        <v>0</v>
      </c>
      <c r="H27" s="68">
        <f>H7</f>
        <v>214</v>
      </c>
      <c r="I27" s="69">
        <f t="shared" si="3"/>
        <v>705</v>
      </c>
    </row>
    <row r="28" spans="1:9" ht="12.75">
      <c r="A28" s="28" t="s">
        <v>58</v>
      </c>
      <c r="B28" s="30" t="s">
        <v>86</v>
      </c>
      <c r="C28" s="28"/>
      <c r="D28" s="1" t="str">
        <f t="shared" si="2"/>
        <v>Net income from insurance business</v>
      </c>
      <c r="E28" s="72">
        <f>+E16</f>
        <v>0</v>
      </c>
      <c r="F28" s="86">
        <f>+F16</f>
        <v>-177</v>
      </c>
      <c r="G28" s="52">
        <f>+G16</f>
        <v>177</v>
      </c>
      <c r="H28" s="52">
        <f>+H16</f>
        <v>584</v>
      </c>
      <c r="I28" s="70">
        <f t="shared" si="3"/>
        <v>584</v>
      </c>
    </row>
    <row r="29" spans="1:10" ht="12.75">
      <c r="A29" s="28" t="s">
        <v>59</v>
      </c>
      <c r="B29" s="30" t="s">
        <v>87</v>
      </c>
      <c r="C29" s="28"/>
      <c r="D29" s="10" t="str">
        <f t="shared" si="2"/>
        <v>Revenues, in sum</v>
      </c>
      <c r="E29" s="75">
        <f>SUM(E25:E28)</f>
        <v>370</v>
      </c>
      <c r="F29" s="87">
        <f>SUM(F25:F28)</f>
        <v>797</v>
      </c>
      <c r="G29" s="21">
        <f>SUM(G25:G28)</f>
        <v>209</v>
      </c>
      <c r="H29" s="21">
        <f>SUM(H25:H28)</f>
        <v>784</v>
      </c>
      <c r="I29" s="21">
        <f t="shared" si="3"/>
        <v>2160</v>
      </c>
      <c r="J29" s="22"/>
    </row>
    <row r="30" spans="1:9" ht="12.75">
      <c r="A30" s="28" t="s">
        <v>60</v>
      </c>
      <c r="B30" s="30" t="s">
        <v>88</v>
      </c>
      <c r="C30" s="28"/>
      <c r="D30" s="65" t="str">
        <f t="shared" si="2"/>
        <v>Costs</v>
      </c>
      <c r="E30" s="75">
        <f>SUM(E11:E14)</f>
        <v>-824</v>
      </c>
      <c r="F30" s="87">
        <f>SUM(F11:F14)</f>
        <v>-861</v>
      </c>
      <c r="G30" s="39">
        <f>SUM(G11:G14)</f>
        <v>-818</v>
      </c>
      <c r="H30" s="39">
        <f>SUM(H11:H13)</f>
        <v>-259</v>
      </c>
      <c r="I30" s="21">
        <f t="shared" si="3"/>
        <v>-2762</v>
      </c>
    </row>
    <row r="31" spans="1:9" ht="12.75">
      <c r="A31" s="28" t="s">
        <v>135</v>
      </c>
      <c r="B31" s="64" t="s">
        <v>136</v>
      </c>
      <c r="C31" s="28"/>
      <c r="D31" s="24" t="str">
        <f t="shared" si="2"/>
        <v>Loan impairment charges</v>
      </c>
      <c r="E31" s="76">
        <f>E15</f>
        <v>-463</v>
      </c>
      <c r="F31" s="87">
        <f>F15</f>
        <v>-464</v>
      </c>
      <c r="G31" s="39">
        <f>G15</f>
        <v>-466</v>
      </c>
      <c r="H31" s="39">
        <f>H15</f>
        <v>0</v>
      </c>
      <c r="I31" s="21">
        <f t="shared" si="3"/>
        <v>-1393</v>
      </c>
    </row>
    <row r="32" spans="1:9" ht="13.5" thickBot="1">
      <c r="A32" s="28" t="s">
        <v>61</v>
      </c>
      <c r="B32" s="30" t="s">
        <v>89</v>
      </c>
      <c r="C32" s="28"/>
      <c r="D32" s="13" t="str">
        <f t="shared" si="2"/>
        <v>Effect on pre-tax profit</v>
      </c>
      <c r="E32" s="77">
        <f>E30+E29+E31</f>
        <v>-917</v>
      </c>
      <c r="F32" s="88">
        <f>F30+F29+F31</f>
        <v>-528</v>
      </c>
      <c r="G32" s="46">
        <f>G30+G29+G31</f>
        <v>-1075</v>
      </c>
      <c r="H32" s="46">
        <f>H30+H29+H31</f>
        <v>525</v>
      </c>
      <c r="I32" s="46">
        <f t="shared" si="3"/>
        <v>-1995</v>
      </c>
    </row>
    <row r="33" spans="1:8" ht="13.5" thickTop="1">
      <c r="A33" s="28"/>
      <c r="B33" s="28"/>
      <c r="C33" s="28"/>
      <c r="H33" s="22"/>
    </row>
    <row r="34" spans="5:6" ht="12.75">
      <c r="E34" s="22"/>
      <c r="F34" s="22"/>
    </row>
    <row r="35" spans="5:9" ht="12.75">
      <c r="E35" s="22"/>
      <c r="F35" s="22"/>
      <c r="G35" s="22"/>
      <c r="H35" s="22"/>
      <c r="I35" s="22"/>
    </row>
    <row r="36" ht="12.75">
      <c r="A36" s="90"/>
    </row>
    <row r="37" ht="12.75">
      <c r="A37" s="91"/>
    </row>
    <row r="38" ht="12.75">
      <c r="A38" s="92"/>
    </row>
    <row r="40" ht="12.75">
      <c r="E4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62"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Danske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ironeoffitemsexcel.xls</dc:title>
  <dc:subject/>
  <dc:creator>B62420 - Marie Andersson</dc:creator>
  <cp:keywords/>
  <dc:description/>
  <cp:lastModifiedBy>b88191</cp:lastModifiedBy>
  <cp:lastPrinted>2017-01-19T12:14:33Z</cp:lastPrinted>
  <dcterms:created xsi:type="dcterms:W3CDTF">2006-03-01T15:08:52Z</dcterms:created>
  <dcterms:modified xsi:type="dcterms:W3CDTF">2017-07-19T19:04:29Z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display_urn:schemas-microsoft-com:office:office#Author">
    <vt:lpwstr>System Account</vt:lpwstr>
  </property>
  <property fmtid="{D5CDD505-2E9C-101B-9397-08002B2CF9AE}" pid="5" name="TemplateUrl">
    <vt:lpwstr/>
  </property>
  <property fmtid="{D5CDD505-2E9C-101B-9397-08002B2CF9AE}" pid="6" name="xd_ProgID">
    <vt:lpwstr/>
  </property>
  <property fmtid="{D5CDD505-2E9C-101B-9397-08002B2CF9AE}" pid="7" name="ContentTypeId">
    <vt:lpwstr>0x010100CBFBCE58335B4F49B9BC574ADDE8B8EC</vt:lpwstr>
  </property>
  <property fmtid="{D5CDD505-2E9C-101B-9397-08002B2CF9AE}" pid="8" name="_SourceUrl">
    <vt:lpwstr/>
  </property>
  <property fmtid="{D5CDD505-2E9C-101B-9397-08002B2CF9AE}" pid="9" name="ContentType">
    <vt:lpwstr>Document</vt:lpwstr>
  </property>
  <property fmtid="{D5CDD505-2E9C-101B-9397-08002B2CF9AE}" pid="10" name="Order">
    <vt:lpwstr>302600.000000000</vt:lpwstr>
  </property>
  <property fmtid="{D5CDD505-2E9C-101B-9397-08002B2CF9AE}" pid="11" name="PublishingStartDate">
    <vt:lpwstr/>
  </property>
  <property fmtid="{D5CDD505-2E9C-101B-9397-08002B2CF9AE}" pid="12" name="PublishingExpirationDate">
    <vt:lpwstr/>
  </property>
</Properties>
</file>