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6525" tabRatio="343" activeTab="1"/>
  </bookViews>
  <sheets>
    <sheet name="Disclamer" sheetId="1" r:id="rId1"/>
    <sheet name="2021" sheetId="2" r:id="rId2"/>
    <sheet name="2020" sheetId="3" r:id="rId3"/>
    <sheet name="2019" sheetId="4" r:id="rId4"/>
    <sheet name="2018" sheetId="5" r:id="rId5"/>
    <sheet name="2017" sheetId="6" r:id="rId6"/>
    <sheet name="2016" sheetId="7" r:id="rId7"/>
    <sheet name="2015" sheetId="8" r:id="rId8"/>
    <sheet name="2014" sheetId="9" r:id="rId9"/>
    <sheet name="2013" sheetId="10" r:id="rId10"/>
    <sheet name="2012" sheetId="11" r:id="rId11"/>
    <sheet name="2011" sheetId="12" r:id="rId12"/>
    <sheet name="2010" sheetId="13" r:id="rId13"/>
    <sheet name="2009" sheetId="14" r:id="rId14"/>
    <sheet name="2008" sheetId="15" r:id="rId15"/>
    <sheet name="2007" sheetId="16" r:id="rId16"/>
    <sheet name="2006" sheetId="17" r:id="rId17"/>
    <sheet name="2005" sheetId="18" r:id="rId18"/>
  </sheets>
  <externalReferences>
    <externalReference r:id="rId21"/>
    <externalReference r:id="rId22"/>
  </externalReferences>
  <definedNames>
    <definedName name="EksterneData_1" localSheetId="17">'2005'!$D$5:$I$26</definedName>
    <definedName name="EksterneData_1" localSheetId="16">'2006'!$D$5:$I$18</definedName>
    <definedName name="EksterneData_1" localSheetId="15">'2007'!$D$5:$I$16</definedName>
    <definedName name="EksterneData_1" localSheetId="14">'2008'!$D$5:$I$18</definedName>
    <definedName name="EksterneData_1" localSheetId="13">'2009'!$D$5:$I$23</definedName>
    <definedName name="EksterneData_1" localSheetId="12">'2010'!$D$5:$I$19</definedName>
    <definedName name="EksterneData_1" localSheetId="11">'2011'!$D$5:$I$19</definedName>
    <definedName name="EksterneData_1" localSheetId="10">'2012'!$D$5:$I$20</definedName>
    <definedName name="EksterneData_1" localSheetId="9">'2013'!$D$5:$I$16</definedName>
    <definedName name="EksterneData_1" localSheetId="8">'2014'!$D$5:$I$17</definedName>
    <definedName name="EksterneData_1" localSheetId="7">'2015'!$D$5:$I$12</definedName>
    <definedName name="EksterneData_1" localSheetId="6">'2016'!$D$5:$I$15</definedName>
    <definedName name="EksterneData_1" localSheetId="5">'2017'!$D$5:$I$9</definedName>
    <definedName name="EksterneData_1" localSheetId="4">'2018'!$D$5:$I$13</definedName>
    <definedName name="EksterneData_1" localSheetId="3">'2019'!$D$5:$I$21</definedName>
    <definedName name="EksterneData_1" localSheetId="2">'2020'!$D$5:$I$15</definedName>
    <definedName name="EksterneData_1" localSheetId="1">'2021'!$D$5:$I$12</definedName>
    <definedName name="fff">'[1]Balance_sheet'!$B$6:$G$40</definedName>
    <definedName name="Per_Share" localSheetId="12">#REF!</definedName>
    <definedName name="Per_Share" localSheetId="11">#REF!</definedName>
    <definedName name="Per_Share" localSheetId="10">#REF!</definedName>
    <definedName name="Per_Share" localSheetId="9">#REF!</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 localSheetId="2">#REF!</definedName>
    <definedName name="Per_Share">#REF!</definedName>
    <definedName name="PL_legal" localSheetId="12">#REF!</definedName>
    <definedName name="PL_legal" localSheetId="11">#REF!</definedName>
    <definedName name="PL_legal" localSheetId="10">#REF!</definedName>
    <definedName name="PL_legal" localSheetId="9">#REF!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 localSheetId="2">#REF!</definedName>
    <definedName name="PL_legal">#REF!</definedName>
    <definedName name="_xlnm.Print_Area" localSheetId="15">'2007'!$C$1:$J$29</definedName>
    <definedName name="_xlnm.Print_Area" localSheetId="14">'2008'!$C$1:$J$31</definedName>
  </definedNames>
  <calcPr fullCalcOnLoad="1" iterate="1" iterateCount="100" iterateDelta="0.001"/>
</workbook>
</file>

<file path=xl/sharedStrings.xml><?xml version="1.0" encoding="utf-8"?>
<sst xmlns="http://schemas.openxmlformats.org/spreadsheetml/2006/main" count="944" uniqueCount="289">
  <si>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</si>
  <si>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</si>
  <si>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</si>
  <si>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</si>
  <si>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</si>
  <si>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</si>
  <si>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</si>
  <si>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</si>
  <si>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</si>
  <si>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</si>
  <si>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</si>
  <si>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</si>
  <si>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</si>
  <si>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</si>
  <si>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</si>
  <si>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</si>
  <si>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</si>
  <si>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</si>
  <si>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</si>
  <si>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</si>
  <si>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</si>
  <si>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</si>
  <si>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</si>
  <si>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</si>
  <si>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</si>
  <si>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</si>
  <si>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</si>
  <si>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</si>
  <si>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</si>
  <si>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</si>
  <si>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</si>
  <si>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</si>
  <si>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</si>
  <si>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</si>
  <si>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</si>
  <si>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</si>
  <si>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</si>
  <si>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</si>
  <si>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</si>
  <si>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</si>
  <si>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</si>
  <si>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</si>
  <si>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</si>
  <si>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</si>
  <si>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</si>
  <si>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</si>
  <si>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</si>
  <si>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</si>
  <si>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</si>
  <si>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</si>
  <si>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</si>
  <si>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</si>
  <si>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</si>
  <si>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</si>
  <si>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</si>
  <si>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</si>
  <si>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</si>
  <si>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</si>
  <si>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</si>
  <si>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</si>
  <si>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</si>
  <si>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</si>
  <si>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</si>
  <si>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</si>
  <si>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</si>
  <si>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</si>
  <si>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</si>
  <si>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</si>
  <si>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</si>
  <si>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</si>
  <si>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</si>
  <si>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</si>
  <si>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</si>
  <si>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</si>
  <si>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</si>
  <si>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</si>
  <si>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</si>
  <si>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</si>
  <si>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</si>
  <si>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</si>
  <si>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</si>
  <si>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</si>
  <si>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</si>
  <si>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</si>
  <si>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</si>
  <si>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</si>
  <si>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</si>
  <si>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</si>
  <si>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</si>
  <si>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</si>
  <si>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</si>
  <si>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</si>
  <si>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</si>
  <si>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</si>
  <si>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</si>
  <si>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</si>
  <si>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</si>
  <si>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</si>
  <si>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</si>
  <si>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</si>
  <si>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</si>
  <si>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</si>
  <si>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</si>
  <si>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</si>
  <si>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</si>
  <si>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</si>
  <si>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</si>
  <si>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</si>
  <si>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</si>
  <si>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</si>
  <si>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</si>
  <si>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</si>
  <si>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</si>
  <si>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</si>
  <si>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</si>
  <si>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</si>
  <si>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</si>
  <si>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</si>
  <si>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</si>
  <si>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</si>
  <si>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</si>
  <si>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</si>
  <si>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</si>
  <si>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</si>
  <si>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</si>
  <si>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</si>
  <si>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</si>
  <si>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</si>
  <si>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</si>
  <si>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</si>
  <si>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</si>
  <si>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</si>
  <si>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</si>
  <si>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</si>
  <si>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</si>
  <si>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</si>
  <si>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</si>
  <si>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</si>
  <si>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</si>
  <si>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</si>
  <si>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</si>
  <si>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</si>
  <si>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</si>
  <si>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</si>
  <si>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</si>
  <si>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</si>
  <si>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</si>
  <si>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</si>
  <si>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</si>
  <si>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</si>
  <si>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</si>
  <si>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</si>
  <si>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</si>
  <si>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</si>
  <si>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</si>
  <si>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</si>
  <si>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</si>
  <si>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</si>
  <si>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</si>
  <si>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</si>
  <si>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</si>
  <si>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</si>
  <si>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</si>
  <si>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</si>
  <si>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</si>
  <si>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</si>
  <si>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</si>
  <si>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</si>
  <si>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</si>
  <si>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</si>
  <si>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</si>
  <si>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</si>
  <si>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</si>
  <si>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</si>
  <si>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</si>
  <si>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</si>
  <si>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</si>
  <si>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</si>
  <si>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</si>
  <si>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</si>
  <si>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</si>
  <si>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</si>
  <si>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</si>
  <si>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</si>
  <si>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</si>
  <si>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</si>
  <si>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</si>
  <si>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</si>
  <si>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</si>
  <si>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</si>
  <si>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</si>
  <si>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</si>
  <si>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</si>
  <si>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</si>
  <si>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</si>
  <si>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</si>
  <si>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</si>
  <si>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</si>
  <si>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</si>
  <si>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</si>
  <si>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</si>
  <si>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</si>
  <si>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</si>
  <si>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</si>
  <si>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</si>
  <si>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</si>
  <si>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</si>
  <si>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</si>
  <si>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</si>
  <si>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</si>
  <si>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</si>
  <si>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</si>
  <si>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</si>
  <si>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</si>
  <si>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</si>
  <si>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</si>
  <si>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</si>
  <si>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</si>
  <si>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</si>
  <si>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</si>
  <si>
    <t>2018 (DKK m)</t>
  </si>
  <si>
    <t>Donation regarding Estonia</t>
  </si>
  <si>
    <t>Donation vedrørende Estland</t>
  </si>
  <si>
    <t>Sale of assets previously taken over as collateral</t>
  </si>
  <si>
    <t>Integrationsomkostninger vedrørende SEB Pension Danmark</t>
  </si>
  <si>
    <t>Non-core value adjustment</t>
  </si>
  <si>
    <t>Non-core værdijustering</t>
  </si>
  <si>
    <t>Profit before tax, Non-core</t>
  </si>
  <si>
    <t>Resultat før skat, Non-core</t>
  </si>
  <si>
    <t>Salg af aktiver tidligere modtaget som sikkerhedsstillelse</t>
  </si>
  <si>
    <t>Integration costs regarding SEB Pension Danmark</t>
  </si>
  <si>
    <t>Sale of debt claims</t>
  </si>
  <si>
    <t>Salg af inkassosager</t>
  </si>
  <si>
    <t>2019 (DKK m)</t>
  </si>
  <si>
    <t>Change in VA add-on to discount curve at Danica</t>
  </si>
  <si>
    <t>Ændring af VA-tillæg til diskonteringskurven i Danica</t>
  </si>
  <si>
    <t>Sale of Danica Pension Sweden</t>
  </si>
  <si>
    <t>Salg af Danica Pension Sverige</t>
  </si>
  <si>
    <t>Flexinvest Fri compensation</t>
  </si>
  <si>
    <t>Flexinvest Fri kompensation</t>
  </si>
  <si>
    <t>Non-core momsjustering</t>
  </si>
  <si>
    <t>Non-core VAT adjustment</t>
  </si>
  <si>
    <t>Engangspost på skat: Hensættelse til udskudt skat</t>
  </si>
  <si>
    <t>Tax one-off: Provision for deferred tax</t>
  </si>
  <si>
    <t>Engangspost på skat: Udtræden af International Sambeskatning</t>
  </si>
  <si>
    <t>Goodwill impairment charges, Danica Pension</t>
  </si>
  <si>
    <t>Goodwill impairment charges, Corporates &amp; Institutions</t>
  </si>
  <si>
    <t>Operational risk-related losses</t>
  </si>
  <si>
    <t>Effect of tax one-offs</t>
  </si>
  <si>
    <t>Effekt af engagsposter på skat</t>
  </si>
  <si>
    <t>Extraordinary loan impairment charges</t>
  </si>
  <si>
    <t>Portfolio adjustments</t>
  </si>
  <si>
    <t>Depreciation of intangible assets</t>
  </si>
  <si>
    <t>Transformation costs</t>
  </si>
  <si>
    <t>Goodwill nedskrivninger, Danica Pension</t>
  </si>
  <si>
    <t>Goodwill nedskrivninger, Corporates &amp; Institutions</t>
  </si>
  <si>
    <t>Tab relateret til operationel risiko</t>
  </si>
  <si>
    <t>Ekstraordinære nedskrivninger på udlån</t>
  </si>
  <si>
    <t>Porteføljejusteringer</t>
  </si>
  <si>
    <t>Nedskrivninger af immaterielle aktiver</t>
  </si>
  <si>
    <t>Transformationsomkostninger</t>
  </si>
  <si>
    <t>Sale of LR Realkredit A/S</t>
  </si>
  <si>
    <t>Salg af LR Realkredit A/S</t>
  </si>
  <si>
    <t>Tax one-off: Exit from International Joint Taxation scheme</t>
  </si>
  <si>
    <t>2020 (DKK m)</t>
  </si>
  <si>
    <t>Provision for yield tax on Health &amp; Accident at Danica Pension</t>
  </si>
  <si>
    <t>Hensættelse til afkastskat på syge- og ulykkesforretning i Danica Pension</t>
  </si>
  <si>
    <t>Write-down of intangible assets</t>
  </si>
  <si>
    <t>Nedskrivning af immaterialle aktiver</t>
  </si>
  <si>
    <t>Correction of income from bonds held in liquidity portfolio (NII effect)</t>
  </si>
  <si>
    <t>Correction of income from bonds held in liquidity portfolio (trading effect)</t>
  </si>
  <si>
    <t>Korrigering af indtægter fra obligationer i likviditetsporteføljen (trading-effekt)</t>
  </si>
  <si>
    <t>Korrigering af indtægter fra obligationer i likviditetsporteføljen (NII-effekt)</t>
  </si>
  <si>
    <t>Clean-up of accounting balances at Danica Pension</t>
  </si>
  <si>
    <t>Oprydning i regnskabsbalancer i Danica Pension</t>
  </si>
  <si>
    <t>Tax one-off: Removed tax deductibility on certain expenses</t>
  </si>
  <si>
    <t>Engangspost på skat: Fjernet skattefradrag på visse omkostninger</t>
  </si>
  <si>
    <t>Corrected elimination etc.</t>
  </si>
  <si>
    <t>Korrigeret eliminering etc.</t>
  </si>
  <si>
    <t>2021 (DKK m)</t>
  </si>
  <si>
    <t>Gain on sale of Visa C shares</t>
  </si>
  <si>
    <t>Gevinst salg Visa C aktier</t>
  </si>
  <si>
    <t>Provision for home office allowance</t>
  </si>
  <si>
    <t>Hensættelse til tilskud til hjemmekontor</t>
  </si>
  <si>
    <t>Provision for pension yield tax in Danica H&amp;A</t>
  </si>
  <si>
    <t>Hensættelse ændret metode vedr. PAL skat i Danica SUL</t>
  </si>
  <si>
    <t>Provision for upcoming changes in the VAT setup following ruling from ECJ</t>
  </si>
  <si>
    <t>Resultat af forsikringsaktiviteter</t>
  </si>
  <si>
    <t>Fremtidigt ophør af moms gruppe</t>
  </si>
</sst>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 * #,##0_ ;_ * \-#,##0_ ;_ * &quot;-&quot;??_ ;_ @_ "/>
    <numFmt numFmtId="187" formatCode="&quot;Yes&quot;;&quot;Yes&quot;;&quot;No&quot;"/>
    <numFmt numFmtId="188" formatCode="&quot;True&quot;;&quot;True&quot;;&quot;False&quot;"/>
    <numFmt numFmtId="189" formatCode="&quot;On&quot;;&quot;On&quot;;&quot;Off&quot;"/>
    <numFmt numFmtId="190" formatCode="[$€-2]\ #,##0.00_);[Red]\([$€-2]\ #,##0.00\)"/>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5">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8"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86"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3" fontId="5" fillId="35" borderId="0" xfId="0" applyNumberFormat="1" applyFont="1" applyFill="1" applyBorder="1" applyAlignment="1">
      <alignment horizontal="right"/>
    </xf>
    <xf numFmtId="0" fontId="3" fillId="33" borderId="0" xfId="57" applyFont="1" applyFill="1">
      <alignment/>
      <protection/>
    </xf>
    <xf numFmtId="0" fontId="6" fillId="34" borderId="0" xfId="57" applyFont="1" applyFill="1" applyAlignment="1">
      <alignment horizontal="left"/>
      <protection/>
    </xf>
    <xf numFmtId="0" fontId="6" fillId="34" borderId="11" xfId="57" applyFont="1" applyFill="1" applyBorder="1">
      <alignment/>
      <protection/>
    </xf>
    <xf numFmtId="0" fontId="6" fillId="34" borderId="0" xfId="57" applyFont="1" applyFill="1">
      <alignment/>
      <protection/>
    </xf>
    <xf numFmtId="0" fontId="6" fillId="34" borderId="12" xfId="57" applyFont="1" applyFill="1" applyBorder="1">
      <alignment/>
      <protection/>
    </xf>
    <xf numFmtId="0" fontId="6" fillId="34" borderId="13" xfId="57" applyFont="1" applyFill="1" applyBorder="1" applyAlignment="1">
      <alignment horizontal="right"/>
      <protection/>
    </xf>
    <xf numFmtId="0" fontId="6" fillId="34" borderId="12" xfId="57" applyFont="1" applyFill="1" applyBorder="1" applyAlignment="1">
      <alignment horizontal="right"/>
      <protection/>
    </xf>
    <xf numFmtId="0" fontId="5" fillId="35" borderId="14" xfId="57" applyFont="1" applyFill="1" applyBorder="1">
      <alignment/>
      <protection/>
    </xf>
    <xf numFmtId="3" fontId="5" fillId="35" borderId="15" xfId="57" applyNumberFormat="1" applyFont="1" applyFill="1" applyBorder="1" applyAlignment="1">
      <alignment horizontal="right"/>
      <protection/>
    </xf>
    <xf numFmtId="3" fontId="5" fillId="35" borderId="14" xfId="57" applyNumberFormat="1" applyFont="1" applyFill="1" applyBorder="1" applyAlignment="1">
      <alignment horizontal="right"/>
      <protection/>
    </xf>
    <xf numFmtId="3" fontId="3" fillId="35" borderId="10" xfId="57" applyNumberFormat="1" applyFont="1" applyFill="1" applyBorder="1" applyAlignment="1" quotePrefix="1">
      <alignment horizontal="right"/>
      <protection/>
    </xf>
    <xf numFmtId="3" fontId="53" fillId="33" borderId="0" xfId="57" applyNumberFormat="1" applyFont="1" applyFill="1" applyBorder="1" applyAlignment="1">
      <alignment horizontal="right"/>
      <protection/>
    </xf>
    <xf numFmtId="3" fontId="3" fillId="33" borderId="0" xfId="57" applyNumberFormat="1" applyFont="1" applyFill="1" applyBorder="1" applyAlignment="1">
      <alignment horizontal="right"/>
      <protection/>
    </xf>
    <xf numFmtId="3" fontId="3" fillId="0" borderId="0" xfId="57" applyNumberFormat="1" applyFont="1" applyFill="1" applyBorder="1" applyAlignment="1">
      <alignment horizontal="right"/>
      <protection/>
    </xf>
    <xf numFmtId="3" fontId="5" fillId="35" borderId="15" xfId="57" applyNumberFormat="1" applyFont="1" applyFill="1" applyBorder="1">
      <alignment/>
      <protection/>
    </xf>
    <xf numFmtId="3" fontId="5" fillId="35" borderId="14" xfId="57" applyNumberFormat="1" applyFont="1" applyFill="1" applyBorder="1">
      <alignment/>
      <protection/>
    </xf>
    <xf numFmtId="0" fontId="5" fillId="33" borderId="20" xfId="57" applyFont="1" applyFill="1" applyBorder="1">
      <alignment/>
      <protection/>
    </xf>
    <xf numFmtId="3" fontId="5" fillId="35" borderId="16" xfId="57" applyNumberFormat="1" applyFont="1" applyFill="1" applyBorder="1" applyAlignment="1">
      <alignment horizontal="right"/>
      <protection/>
    </xf>
    <xf numFmtId="0" fontId="5" fillId="33" borderId="0" xfId="57" applyFont="1" applyFill="1" applyBorder="1">
      <alignment/>
      <protection/>
    </xf>
    <xf numFmtId="3" fontId="5" fillId="35" borderId="0" xfId="57" applyNumberFormat="1" applyFont="1" applyFill="1" applyBorder="1" applyAlignment="1">
      <alignment horizontal="right"/>
      <protection/>
    </xf>
    <xf numFmtId="3" fontId="3" fillId="33" borderId="0" xfId="57" applyNumberFormat="1" applyFont="1" applyFill="1">
      <alignment/>
      <protection/>
    </xf>
    <xf numFmtId="3" fontId="3" fillId="35" borderId="19" xfId="57" applyNumberFormat="1" applyFont="1" applyFill="1" applyBorder="1" applyAlignment="1" quotePrefix="1">
      <alignment horizontal="right"/>
      <protection/>
    </xf>
    <xf numFmtId="3" fontId="3" fillId="35" borderId="0" xfId="57" applyNumberFormat="1" applyFont="1" applyFill="1" applyBorder="1" applyAlignment="1" quotePrefix="1">
      <alignment horizontal="right"/>
      <protection/>
    </xf>
    <xf numFmtId="3" fontId="3" fillId="35" borderId="10" xfId="57" applyNumberFormat="1" applyFont="1" applyFill="1" applyBorder="1">
      <alignment/>
      <protection/>
    </xf>
    <xf numFmtId="3" fontId="3" fillId="35" borderId="0" xfId="57" applyNumberFormat="1" applyFont="1" applyFill="1" applyBorder="1">
      <alignment/>
      <protection/>
    </xf>
    <xf numFmtId="0" fontId="5" fillId="33" borderId="23" xfId="57" applyFont="1" applyFill="1" applyBorder="1">
      <alignment/>
      <protection/>
    </xf>
    <xf numFmtId="0" fontId="5" fillId="33" borderId="24" xfId="57" applyFont="1" applyFill="1" applyBorder="1">
      <alignment/>
      <protection/>
    </xf>
    <xf numFmtId="0" fontId="3" fillId="33" borderId="0" xfId="57" applyFont="1" applyFill="1" applyBorder="1">
      <alignment/>
      <protection/>
    </xf>
    <xf numFmtId="0" fontId="0" fillId="33" borderId="0" xfId="57" applyFont="1" applyFill="1" applyBorder="1">
      <alignment/>
      <protection/>
    </xf>
    <xf numFmtId="0" fontId="0" fillId="33" borderId="0" xfId="57" applyFill="1" applyBorder="1">
      <alignment/>
      <protection/>
    </xf>
    <xf numFmtId="0" fontId="0"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anskeBankExce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190500</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38500" y="1371600"/>
          <a:ext cx="6019800"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3995bic\Egne%20publikationer\01%20Regnskaber%20&amp;%20FS\&#197;r%202021\Q1%202021\Working%20files\one-off\IR_%20Overview%20of%20Q1%202021%20one-off%20items%20v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1 Overview"/>
      <sheetName val="2021 one file for IR website"/>
      <sheetName val="Sheet2"/>
    </sheetNames>
    <sheetDataSet>
      <sheetData sheetId="0">
        <row r="4">
          <cell r="D4">
            <v>227</v>
          </cell>
        </row>
        <row r="5">
          <cell r="D5">
            <v>-122</v>
          </cell>
        </row>
        <row r="7">
          <cell r="D7">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 Id="rId3" Type="http://schemas.openxmlformats.org/officeDocument/2006/relationships/customProperty" Target="../customProperty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 Id="rId3" Type="http://schemas.openxmlformats.org/officeDocument/2006/relationships/customProperty" Target="../customProperty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 Id="rId3" Type="http://schemas.openxmlformats.org/officeDocument/2006/relationships/customProperty" Target="../customProperty16.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 Id="rId3" Type="http://schemas.openxmlformats.org/officeDocument/2006/relationships/customProperty" Target="../customProperty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 Id="rId3" Type="http://schemas.openxmlformats.org/officeDocument/2006/relationships/customProperty" Target="../customProperty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C1" sqref="C1"/>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tr">
        <f>F5</f>
        <v>Q2 </v>
      </c>
      <c r="G25" s="9" t="str">
        <f>G5</f>
        <v>Q3 </v>
      </c>
      <c r="H25" s="9" t="str">
        <f>H5</f>
        <v>Q4 </v>
      </c>
      <c r="I25" s="9" t="str">
        <f>I5</f>
        <v>Full year</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I5</f>
        <v>Full year</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I5</f>
        <v>Full year</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7.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8.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dimension ref="A1:I32"/>
  <sheetViews>
    <sheetView showGridLines="0" tabSelected="1" zoomScalePageLayoutView="0" workbookViewId="0" topLeftCell="C1">
      <selection activeCell="D10" sqref="D10"/>
    </sheetView>
  </sheetViews>
  <sheetFormatPr defaultColWidth="9.00390625" defaultRowHeight="12.75"/>
  <cols>
    <col min="1" max="1" width="51.75390625" style="0" hidden="1" customWidth="1"/>
    <col min="2" max="2" width="57.375" style="0" hidden="1" customWidth="1"/>
    <col min="3" max="3" width="5.50390625" style="0" customWidth="1"/>
    <col min="4" max="4" width="63.625" style="0" bestFit="1" customWidth="1"/>
    <col min="5" max="8" width="8.625" style="0" customWidth="1"/>
    <col min="9" max="9" width="9.50390625" style="0" bestFit="1" customWidth="1"/>
    <col min="11" max="11" width="36.25390625" style="0" bestFit="1" customWidth="1"/>
  </cols>
  <sheetData>
    <row r="1" spans="1:9" ht="12.75">
      <c r="A1" s="104" t="s">
        <v>90</v>
      </c>
      <c r="B1" s="104"/>
      <c r="D1" s="104"/>
      <c r="E1" s="104"/>
      <c r="F1" s="104"/>
      <c r="G1" s="104"/>
      <c r="H1" s="104"/>
      <c r="I1" s="104"/>
    </row>
    <row r="2" spans="1:9" ht="12.75">
      <c r="A2" s="104" t="s">
        <v>91</v>
      </c>
      <c r="B2" s="104"/>
      <c r="D2" s="104"/>
      <c r="E2" s="104"/>
      <c r="F2" s="104"/>
      <c r="G2" s="104"/>
      <c r="H2" s="104"/>
      <c r="I2" s="104"/>
    </row>
    <row r="3" spans="1:9" ht="12.75">
      <c r="A3" s="104">
        <v>2</v>
      </c>
      <c r="B3" s="104"/>
      <c r="D3" s="104"/>
      <c r="E3" s="104"/>
      <c r="F3" s="104"/>
      <c r="G3" s="104"/>
      <c r="H3" s="104"/>
      <c r="I3" s="104"/>
    </row>
    <row r="4" spans="1:9" ht="12.75">
      <c r="A4" s="104"/>
      <c r="B4" s="104"/>
      <c r="D4" s="105" t="s">
        <v>279</v>
      </c>
      <c r="E4" s="106"/>
      <c r="F4" s="107"/>
      <c r="G4" s="107"/>
      <c r="H4" s="107"/>
      <c r="I4" s="107"/>
    </row>
    <row r="5" spans="1:9" ht="12.75">
      <c r="A5" s="104" t="s">
        <v>106</v>
      </c>
      <c r="B5" s="104" t="s">
        <v>107</v>
      </c>
      <c r="D5" s="108"/>
      <c r="E5" s="109" t="s">
        <v>62</v>
      </c>
      <c r="F5" s="110" t="s">
        <v>63</v>
      </c>
      <c r="G5" s="110" t="s">
        <v>64</v>
      </c>
      <c r="H5" s="110" t="s">
        <v>65</v>
      </c>
      <c r="I5" s="110" t="s">
        <v>66</v>
      </c>
    </row>
    <row r="6" spans="1:9" ht="12.75">
      <c r="A6" s="131" t="s">
        <v>0</v>
      </c>
      <c r="B6" s="131" t="s">
        <v>67</v>
      </c>
      <c r="D6" s="111" t="str">
        <f aca="true" t="shared" si="0" ref="D6:D12">IF($A$3=1,B6,A6)</f>
        <v>Reported pre-tax profit</v>
      </c>
      <c r="E6" s="112">
        <v>4198</v>
      </c>
      <c r="F6" s="113"/>
      <c r="G6" s="113"/>
      <c r="H6" s="113"/>
      <c r="I6" s="113"/>
    </row>
    <row r="7" spans="1:9" ht="12.75">
      <c r="A7" s="104" t="s">
        <v>280</v>
      </c>
      <c r="B7" s="131" t="s">
        <v>281</v>
      </c>
      <c r="D7" s="104" t="str">
        <f t="shared" si="0"/>
        <v>Gain on sale of Visa C shares</v>
      </c>
      <c r="E7" s="114">
        <f>'[2]Q1 Overview'!D4</f>
        <v>227</v>
      </c>
      <c r="F7" s="115"/>
      <c r="G7" s="116"/>
      <c r="H7" s="116"/>
      <c r="I7" s="116">
        <f aca="true" t="shared" si="1" ref="I7:I12">SUM(E7:H7)</f>
        <v>227</v>
      </c>
    </row>
    <row r="8" spans="1:9" ht="12.75">
      <c r="A8" s="104" t="s">
        <v>282</v>
      </c>
      <c r="B8" s="131" t="s">
        <v>283</v>
      </c>
      <c r="D8" s="104" t="str">
        <f t="shared" si="0"/>
        <v>Provision for home office allowance</v>
      </c>
      <c r="E8" s="114">
        <f>'[2]Q1 Overview'!D5</f>
        <v>-122</v>
      </c>
      <c r="F8" s="115"/>
      <c r="G8" s="116"/>
      <c r="H8" s="116"/>
      <c r="I8" s="116">
        <f t="shared" si="1"/>
        <v>-122</v>
      </c>
    </row>
    <row r="9" spans="1:9" ht="12.75">
      <c r="A9" s="134" t="s">
        <v>286</v>
      </c>
      <c r="B9" s="131" t="s">
        <v>288</v>
      </c>
      <c r="D9" s="104" t="str">
        <f t="shared" si="0"/>
        <v>Provision for upcoming changes in the VAT setup following ruling from ECJ</v>
      </c>
      <c r="E9" s="114">
        <v>-150</v>
      </c>
      <c r="F9" s="115"/>
      <c r="G9" s="116"/>
      <c r="H9" s="116"/>
      <c r="I9" s="117">
        <f t="shared" si="1"/>
        <v>-150</v>
      </c>
    </row>
    <row r="10" spans="1:9" ht="12.75">
      <c r="A10" s="131" t="s">
        <v>284</v>
      </c>
      <c r="B10" s="131" t="s">
        <v>285</v>
      </c>
      <c r="D10" s="104" t="str">
        <f t="shared" si="0"/>
        <v>Provision for pension yield tax in Danica H&amp;A</v>
      </c>
      <c r="E10" s="114">
        <f>'[2]Q1 Overview'!D7</f>
        <v>-200</v>
      </c>
      <c r="F10" s="115"/>
      <c r="G10" s="116"/>
      <c r="H10" s="116"/>
      <c r="I10" s="116">
        <f t="shared" si="1"/>
        <v>-200</v>
      </c>
    </row>
    <row r="11" spans="1:9" ht="12.75">
      <c r="A11" s="131" t="s">
        <v>8</v>
      </c>
      <c r="B11" s="131" t="s">
        <v>72</v>
      </c>
      <c r="D11" s="111" t="str">
        <f t="shared" si="0"/>
        <v>One-off items, in sum</v>
      </c>
      <c r="E11" s="118">
        <f>SUM(E7:E10)</f>
        <v>-245</v>
      </c>
      <c r="F11" s="119"/>
      <c r="G11" s="119"/>
      <c r="H11" s="119"/>
      <c r="I11" s="119">
        <f t="shared" si="1"/>
        <v>-245</v>
      </c>
    </row>
    <row r="12" spans="1:9" ht="13.5" thickBot="1">
      <c r="A12" s="131" t="s">
        <v>49</v>
      </c>
      <c r="B12" s="131" t="s">
        <v>82</v>
      </c>
      <c r="D12" s="120" t="str">
        <f t="shared" si="0"/>
        <v>Adjusted pre-tax profit</v>
      </c>
      <c r="E12" s="121">
        <f>E6-E11</f>
        <v>4443</v>
      </c>
      <c r="F12" s="121"/>
      <c r="G12" s="121"/>
      <c r="H12" s="121"/>
      <c r="I12" s="121">
        <f t="shared" si="1"/>
        <v>4443</v>
      </c>
    </row>
    <row r="13" spans="1:9" ht="13.5" thickTop="1">
      <c r="A13" s="131"/>
      <c r="B13" s="131"/>
      <c r="D13" s="122"/>
      <c r="E13" s="123"/>
      <c r="F13" s="123"/>
      <c r="G13" s="123"/>
      <c r="H13" s="123"/>
      <c r="I13" s="123"/>
    </row>
    <row r="14" spans="1:9" ht="12.75">
      <c r="A14" s="28" t="s">
        <v>275</v>
      </c>
      <c r="B14" s="28" t="s">
        <v>276</v>
      </c>
      <c r="D14" s="1"/>
      <c r="E14" s="124"/>
      <c r="F14" s="124"/>
      <c r="G14" s="124"/>
      <c r="H14" s="104"/>
      <c r="I14" s="104"/>
    </row>
    <row r="15" spans="1:9" ht="12.75">
      <c r="A15" s="104"/>
      <c r="B15" s="104"/>
      <c r="D15" s="104"/>
      <c r="E15" s="124"/>
      <c r="F15" s="124"/>
      <c r="G15" s="124"/>
      <c r="H15" s="104"/>
      <c r="I15" s="104"/>
    </row>
    <row r="16" spans="1:9" ht="12.75">
      <c r="A16" s="104"/>
      <c r="B16" s="104"/>
      <c r="D16" s="104"/>
      <c r="E16" s="104"/>
      <c r="F16" s="104"/>
      <c r="G16" s="104"/>
      <c r="H16" s="104"/>
      <c r="I16" s="104"/>
    </row>
    <row r="17" spans="1:9" ht="12.75">
      <c r="A17" s="104"/>
      <c r="B17" s="104"/>
      <c r="D17" s="105" t="str">
        <f>D4</f>
        <v>2021 (DKK m)</v>
      </c>
      <c r="E17" s="106"/>
      <c r="F17" s="107"/>
      <c r="G17" s="107"/>
      <c r="H17" s="107"/>
      <c r="I17" s="107"/>
    </row>
    <row r="18" spans="1:9" ht="12.75">
      <c r="A18" s="104"/>
      <c r="B18" s="104"/>
      <c r="D18" s="108"/>
      <c r="E18" s="109" t="str">
        <f>E5</f>
        <v>Q1 </v>
      </c>
      <c r="F18" s="110" t="str">
        <f>F5</f>
        <v>Q2 </v>
      </c>
      <c r="G18" s="110" t="str">
        <f>G5</f>
        <v>Q3 </v>
      </c>
      <c r="H18" s="110" t="str">
        <f>H5</f>
        <v>Q4 </v>
      </c>
      <c r="I18" s="110" t="str">
        <f>I5</f>
        <v>Full year</v>
      </c>
    </row>
    <row r="19" spans="1:9" ht="12.75">
      <c r="A19" s="131" t="s">
        <v>55</v>
      </c>
      <c r="B19" s="132" t="s">
        <v>83</v>
      </c>
      <c r="D19" s="104" t="str">
        <f aca="true" t="shared" si="2" ref="D19:D28">IF($A$3=1,B19,A19)</f>
        <v>Net interest income</v>
      </c>
      <c r="E19" s="114">
        <v>0</v>
      </c>
      <c r="F19" s="116"/>
      <c r="G19" s="116"/>
      <c r="H19" s="125"/>
      <c r="I19" s="123">
        <f aca="true" t="shared" si="3" ref="I19:I28">SUM(E19:H19)</f>
        <v>0</v>
      </c>
    </row>
    <row r="20" spans="1:9" ht="12.75">
      <c r="A20" s="131" t="s">
        <v>206</v>
      </c>
      <c r="B20" s="132" t="s">
        <v>207</v>
      </c>
      <c r="D20" s="104" t="str">
        <f t="shared" si="2"/>
        <v>Net fee income</v>
      </c>
      <c r="E20" s="114">
        <v>0</v>
      </c>
      <c r="F20" s="116"/>
      <c r="G20" s="116"/>
      <c r="H20" s="126"/>
      <c r="I20" s="123">
        <f t="shared" si="3"/>
        <v>0</v>
      </c>
    </row>
    <row r="21" spans="1:9" ht="12.75">
      <c r="A21" s="131" t="s">
        <v>56</v>
      </c>
      <c r="B21" s="132" t="s">
        <v>84</v>
      </c>
      <c r="D21" s="104" t="str">
        <f t="shared" si="2"/>
        <v>Net trading income</v>
      </c>
      <c r="E21" s="127">
        <f>'[2]Q1 Overview'!D4</f>
        <v>227</v>
      </c>
      <c r="F21" s="116"/>
      <c r="G21" s="116"/>
      <c r="H21" s="126"/>
      <c r="I21" s="123">
        <f t="shared" si="3"/>
        <v>227</v>
      </c>
    </row>
    <row r="22" spans="1:9" ht="12.75">
      <c r="A22" s="131" t="s">
        <v>58</v>
      </c>
      <c r="B22" s="132" t="s">
        <v>287</v>
      </c>
      <c r="D22" s="104" t="str">
        <f t="shared" si="2"/>
        <v>Net income from insurance business</v>
      </c>
      <c r="E22" s="127">
        <f>E10</f>
        <v>-200</v>
      </c>
      <c r="F22" s="116"/>
      <c r="G22" s="116"/>
      <c r="H22" s="126"/>
      <c r="I22" s="123">
        <v>0</v>
      </c>
    </row>
    <row r="23" spans="1:9" ht="12.75">
      <c r="A23" s="131" t="s">
        <v>57</v>
      </c>
      <c r="B23" s="132" t="s">
        <v>85</v>
      </c>
      <c r="D23" s="104" t="str">
        <f t="shared" si="2"/>
        <v>Other income</v>
      </c>
      <c r="E23" s="127">
        <v>0</v>
      </c>
      <c r="F23" s="116"/>
      <c r="G23" s="116"/>
      <c r="H23" s="128"/>
      <c r="I23" s="123">
        <f t="shared" si="3"/>
        <v>0</v>
      </c>
    </row>
    <row r="24" spans="1:9" ht="12.75">
      <c r="A24" s="131" t="s">
        <v>59</v>
      </c>
      <c r="B24" s="132" t="s">
        <v>87</v>
      </c>
      <c r="D24" s="111" t="str">
        <f t="shared" si="2"/>
        <v>Revenues, in sum</v>
      </c>
      <c r="E24" s="118">
        <f>SUM(E19:E23)</f>
        <v>27</v>
      </c>
      <c r="F24" s="119"/>
      <c r="G24" s="119"/>
      <c r="H24" s="119"/>
      <c r="I24" s="119">
        <f t="shared" si="3"/>
        <v>27</v>
      </c>
    </row>
    <row r="25" spans="1:9" ht="12.75">
      <c r="A25" s="131" t="s">
        <v>60</v>
      </c>
      <c r="B25" s="132" t="s">
        <v>88</v>
      </c>
      <c r="D25" s="129" t="str">
        <f t="shared" si="2"/>
        <v>Costs</v>
      </c>
      <c r="E25" s="119">
        <f>E8+E9</f>
        <v>-272</v>
      </c>
      <c r="F25" s="119"/>
      <c r="G25" s="119"/>
      <c r="H25" s="119"/>
      <c r="I25" s="119">
        <f t="shared" si="3"/>
        <v>-272</v>
      </c>
    </row>
    <row r="26" spans="1:9" ht="12.75">
      <c r="A26" s="131" t="s">
        <v>161</v>
      </c>
      <c r="B26" s="133" t="s">
        <v>162</v>
      </c>
      <c r="D26" s="129" t="str">
        <f t="shared" si="2"/>
        <v>Impairments</v>
      </c>
      <c r="E26" s="119">
        <v>0</v>
      </c>
      <c r="F26" s="119"/>
      <c r="G26" s="119"/>
      <c r="H26" s="119"/>
      <c r="I26" s="119">
        <f t="shared" si="3"/>
        <v>0</v>
      </c>
    </row>
    <row r="27" spans="1:9" ht="12.75">
      <c r="A27" s="131" t="s">
        <v>227</v>
      </c>
      <c r="B27" s="133" t="s">
        <v>228</v>
      </c>
      <c r="D27" s="130" t="str">
        <f t="shared" si="2"/>
        <v>Profit before tax, Non-core</v>
      </c>
      <c r="E27" s="119">
        <v>0</v>
      </c>
      <c r="F27" s="119"/>
      <c r="G27" s="119"/>
      <c r="H27" s="119"/>
      <c r="I27" s="119">
        <f t="shared" si="3"/>
        <v>0</v>
      </c>
    </row>
    <row r="28" spans="1:9" ht="13.5" thickBot="1">
      <c r="A28" s="131" t="s">
        <v>61</v>
      </c>
      <c r="B28" s="132" t="s">
        <v>89</v>
      </c>
      <c r="D28" s="120" t="str">
        <f t="shared" si="2"/>
        <v>Effect on pre-tax profit</v>
      </c>
      <c r="E28" s="73">
        <f>SUM(E24:E27)</f>
        <v>-245</v>
      </c>
      <c r="F28" s="121"/>
      <c r="G28" s="121"/>
      <c r="H28" s="121"/>
      <c r="I28" s="121">
        <f t="shared" si="3"/>
        <v>-245</v>
      </c>
    </row>
    <row r="29" spans="1:9" ht="13.5" thickTop="1">
      <c r="A29" s="131"/>
      <c r="B29" s="132"/>
      <c r="D29" s="122"/>
      <c r="E29" s="123"/>
      <c r="F29" s="123"/>
      <c r="G29" s="123"/>
      <c r="H29" s="123"/>
      <c r="I29" s="123"/>
    </row>
    <row r="30" spans="1:9" ht="12.75">
      <c r="A30" s="28" t="s">
        <v>248</v>
      </c>
      <c r="B30" s="28" t="s">
        <v>249</v>
      </c>
      <c r="D30" s="1"/>
      <c r="E30" s="104"/>
      <c r="F30" s="104"/>
      <c r="G30" s="104"/>
      <c r="H30" s="124"/>
      <c r="I30" s="124"/>
    </row>
    <row r="31" spans="4:9" ht="12.75">
      <c r="D31" s="104"/>
      <c r="E31" s="104"/>
      <c r="F31" s="104"/>
      <c r="G31" s="104"/>
      <c r="H31" s="104"/>
      <c r="I31" s="104"/>
    </row>
    <row r="32" spans="4:9" ht="12.75">
      <c r="D32" s="104"/>
      <c r="E32" s="104"/>
      <c r="F32" s="104"/>
      <c r="G32" s="104"/>
      <c r="H32" s="104"/>
      <c r="I32" s="104"/>
    </row>
  </sheetData>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C1">
      <selection activeCell="D40" sqref="D40"/>
    </sheetView>
  </sheetViews>
  <sheetFormatPr defaultColWidth="9.00390625" defaultRowHeight="12.75"/>
  <cols>
    <col min="1" max="1" width="39.25390625" style="1" hidden="1" customWidth="1"/>
    <col min="2" max="2" width="42.625" style="1" hidden="1" customWidth="1"/>
    <col min="3" max="3" width="5.50390625" style="1" customWidth="1"/>
    <col min="4" max="4" width="63.25390625" style="1" bestFit="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264</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-1663</v>
      </c>
      <c r="F6" s="84">
        <v>3112</v>
      </c>
      <c r="G6" s="12">
        <v>2795</v>
      </c>
      <c r="H6" s="12">
        <v>2059</v>
      </c>
      <c r="I6" s="12">
        <v>6304</v>
      </c>
      <c r="K6" s="66"/>
      <c r="L6" s="66"/>
      <c r="M6" s="92"/>
      <c r="N6" s="92"/>
      <c r="O6" s="92"/>
    </row>
    <row r="7" spans="1:15" ht="12.75">
      <c r="A7" s="28" t="s">
        <v>269</v>
      </c>
      <c r="B7" s="28" t="s">
        <v>272</v>
      </c>
      <c r="C7" s="28"/>
      <c r="D7" s="1" t="str">
        <f t="shared" si="0"/>
        <v>Correction of income from bonds held in liquidity portfolio (NII effect)</v>
      </c>
      <c r="E7" s="72">
        <v>0</v>
      </c>
      <c r="F7" s="96">
        <v>0</v>
      </c>
      <c r="G7" s="44">
        <v>0</v>
      </c>
      <c r="H7" s="44">
        <v>-106</v>
      </c>
      <c r="I7" s="44">
        <f aca="true" t="shared" si="1" ref="I7:I15">SUM(E7:H7)</f>
        <v>-106</v>
      </c>
      <c r="K7" s="66"/>
      <c r="L7" s="66"/>
      <c r="M7" s="92"/>
      <c r="N7" s="92"/>
      <c r="O7" s="92"/>
    </row>
    <row r="8" spans="1:15" ht="12.75">
      <c r="A8" s="28" t="s">
        <v>270</v>
      </c>
      <c r="B8" s="28" t="s">
        <v>271</v>
      </c>
      <c r="C8" s="28"/>
      <c r="D8" s="1" t="str">
        <f t="shared" si="0"/>
        <v>Correction of income from bonds held in liquidity portfolio (trading effect)</v>
      </c>
      <c r="E8" s="72">
        <v>0</v>
      </c>
      <c r="F8" s="96">
        <v>0</v>
      </c>
      <c r="G8" s="44">
        <v>0</v>
      </c>
      <c r="H8" s="44">
        <v>106</v>
      </c>
      <c r="I8" s="44">
        <f t="shared" si="1"/>
        <v>106</v>
      </c>
      <c r="K8" s="66"/>
      <c r="L8" s="66"/>
      <c r="M8" s="92"/>
      <c r="N8" s="92"/>
      <c r="O8" s="92"/>
    </row>
    <row r="9" spans="1:15" ht="12.75">
      <c r="A9" s="28" t="s">
        <v>251</v>
      </c>
      <c r="B9" s="28" t="s">
        <v>258</v>
      </c>
      <c r="C9" s="28"/>
      <c r="D9" s="1" t="str">
        <f t="shared" si="0"/>
        <v>Portfolio adjustments</v>
      </c>
      <c r="E9" s="72">
        <v>0</v>
      </c>
      <c r="F9" s="96">
        <v>0</v>
      </c>
      <c r="G9" s="44">
        <v>0</v>
      </c>
      <c r="H9" s="44">
        <v>-161</v>
      </c>
      <c r="I9" s="44">
        <f t="shared" si="1"/>
        <v>-161</v>
      </c>
      <c r="K9" s="66"/>
      <c r="L9" s="66"/>
      <c r="M9" s="92"/>
      <c r="N9" s="92"/>
      <c r="O9" s="92"/>
    </row>
    <row r="10" spans="1:15" ht="12.75">
      <c r="A10" s="28" t="s">
        <v>273</v>
      </c>
      <c r="B10" s="28" t="s">
        <v>274</v>
      </c>
      <c r="C10" s="28"/>
      <c r="D10" s="1" t="str">
        <f t="shared" si="0"/>
        <v>Clean-up of accounting balances at Danica Pension</v>
      </c>
      <c r="E10" s="72">
        <v>0</v>
      </c>
      <c r="F10" s="96">
        <v>0</v>
      </c>
      <c r="G10" s="44">
        <v>0</v>
      </c>
      <c r="H10" s="44">
        <v>-195</v>
      </c>
      <c r="I10" s="44">
        <f t="shared" si="1"/>
        <v>-195</v>
      </c>
      <c r="K10" s="66"/>
      <c r="L10" s="66"/>
      <c r="M10" s="92"/>
      <c r="N10" s="92"/>
      <c r="O10" s="92"/>
    </row>
    <row r="11" spans="1:15" ht="12.75">
      <c r="A11" s="28" t="s">
        <v>265</v>
      </c>
      <c r="B11" s="28" t="s">
        <v>266</v>
      </c>
      <c r="C11" s="28"/>
      <c r="D11" s="1" t="str">
        <f t="shared" si="0"/>
        <v>Provision for yield tax on Health &amp; Accident at Danica Pension</v>
      </c>
      <c r="E11" s="72">
        <v>0</v>
      </c>
      <c r="F11" s="96">
        <v>0</v>
      </c>
      <c r="G11" s="44">
        <v>0</v>
      </c>
      <c r="H11" s="44">
        <v>-223</v>
      </c>
      <c r="I11" s="44">
        <f t="shared" si="1"/>
        <v>-223</v>
      </c>
      <c r="K11" s="66"/>
      <c r="L11" s="66"/>
      <c r="M11" s="92"/>
      <c r="N11" s="92"/>
      <c r="O11" s="92"/>
    </row>
    <row r="12" spans="1:15" ht="12.75">
      <c r="A12" s="28" t="s">
        <v>277</v>
      </c>
      <c r="B12" s="28" t="s">
        <v>278</v>
      </c>
      <c r="C12" s="28"/>
      <c r="D12" s="1" t="str">
        <f t="shared" si="0"/>
        <v>Corrected elimination etc.</v>
      </c>
      <c r="E12" s="72">
        <v>0</v>
      </c>
      <c r="F12" s="96">
        <v>0</v>
      </c>
      <c r="G12" s="44">
        <v>0</v>
      </c>
      <c r="H12" s="44">
        <v>-106</v>
      </c>
      <c r="I12" s="44">
        <f t="shared" si="1"/>
        <v>-106</v>
      </c>
      <c r="K12" s="66"/>
      <c r="L12" s="66"/>
      <c r="M12" s="92"/>
      <c r="N12" s="92"/>
      <c r="O12" s="92"/>
    </row>
    <row r="13" spans="1:15" ht="12.75">
      <c r="A13" s="28" t="s">
        <v>267</v>
      </c>
      <c r="B13" s="28" t="s">
        <v>268</v>
      </c>
      <c r="C13" s="28"/>
      <c r="D13" s="1" t="str">
        <f t="shared" si="0"/>
        <v>Write-down of intangible assets</v>
      </c>
      <c r="E13" s="72">
        <v>0</v>
      </c>
      <c r="F13" s="96">
        <v>0</v>
      </c>
      <c r="G13" s="44">
        <v>0</v>
      </c>
      <c r="H13" s="44">
        <v>-379</v>
      </c>
      <c r="I13" s="44">
        <f t="shared" si="1"/>
        <v>-379</v>
      </c>
      <c r="K13" s="66"/>
      <c r="L13" s="66"/>
      <c r="M13" s="92"/>
      <c r="N13" s="92"/>
      <c r="O13" s="92"/>
    </row>
    <row r="14" spans="1:12" ht="12" customHeight="1">
      <c r="A14" s="28" t="s">
        <v>8</v>
      </c>
      <c r="B14" s="28" t="s">
        <v>72</v>
      </c>
      <c r="C14" s="28"/>
      <c r="D14" s="10" t="str">
        <f t="shared" si="0"/>
        <v>One-off items, in sum</v>
      </c>
      <c r="E14" s="75">
        <v>0</v>
      </c>
      <c r="F14" s="97">
        <v>0</v>
      </c>
      <c r="G14" s="97">
        <v>0</v>
      </c>
      <c r="H14" s="97">
        <f>SUM(H9:H13)</f>
        <v>-1064</v>
      </c>
      <c r="I14" s="21">
        <f t="shared" si="1"/>
        <v>-1064</v>
      </c>
      <c r="L14" s="22"/>
    </row>
    <row r="15" spans="1:11" ht="13.5" thickBot="1">
      <c r="A15" s="28" t="s">
        <v>49</v>
      </c>
      <c r="B15" s="28" t="s">
        <v>82</v>
      </c>
      <c r="C15" s="28"/>
      <c r="D15" s="35" t="str">
        <f t="shared" si="0"/>
        <v>Adjusted pre-tax profit</v>
      </c>
      <c r="E15" s="73">
        <f>E6-E14</f>
        <v>-1663</v>
      </c>
      <c r="F15" s="73">
        <f>F6-F14</f>
        <v>3112</v>
      </c>
      <c r="G15" s="73">
        <f>G6-G14</f>
        <v>2795</v>
      </c>
      <c r="H15" s="73">
        <f>H6-H14</f>
        <v>3123</v>
      </c>
      <c r="I15" s="73">
        <f t="shared" si="1"/>
        <v>7367</v>
      </c>
      <c r="K15" s="22"/>
    </row>
    <row r="16" spans="1:11" ht="13.5" thickTop="1">
      <c r="A16" s="28"/>
      <c r="B16" s="28"/>
      <c r="C16" s="28"/>
      <c r="D16" s="102"/>
      <c r="E16" s="103"/>
      <c r="F16" s="103"/>
      <c r="G16" s="103"/>
      <c r="H16" s="103"/>
      <c r="I16" s="103"/>
      <c r="K16" s="22"/>
    </row>
    <row r="17" spans="1:11" ht="12.75">
      <c r="A17" s="28" t="s">
        <v>275</v>
      </c>
      <c r="B17" s="28" t="s">
        <v>276</v>
      </c>
      <c r="C17" s="28"/>
      <c r="D17" s="1" t="str">
        <f>IF($A$3=1,B17,A17)</f>
        <v>Tax one-off: Removed tax deductibility on certain expenses</v>
      </c>
      <c r="E17" s="72">
        <v>0</v>
      </c>
      <c r="F17" s="96">
        <v>0</v>
      </c>
      <c r="G17" s="44">
        <v>0</v>
      </c>
      <c r="H17" s="44">
        <v>-97</v>
      </c>
      <c r="I17" s="44">
        <f>SUM(E17:H17)</f>
        <v>-97</v>
      </c>
      <c r="K17" s="22"/>
    </row>
    <row r="18" spans="5:7" ht="12.75">
      <c r="E18" s="22"/>
      <c r="F18" s="22"/>
      <c r="G18" s="22"/>
    </row>
    <row r="19" spans="5:7" ht="12.75">
      <c r="E19" s="22"/>
      <c r="F19" s="22"/>
      <c r="G19" s="22"/>
    </row>
    <row r="21" spans="4:9" ht="12.75">
      <c r="D21" s="27" t="str">
        <f>D4</f>
        <v>2020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1">IF($A$3=1,B23,A23)</f>
        <v>Net interest income</v>
      </c>
      <c r="E23" s="72">
        <v>0</v>
      </c>
      <c r="F23" s="44">
        <v>0</v>
      </c>
      <c r="G23" s="44">
        <v>0</v>
      </c>
      <c r="H23" s="99">
        <f>H7</f>
        <v>-106</v>
      </c>
      <c r="I23" s="40">
        <f aca="true" t="shared" si="3" ref="I23:I31">SUM(E23:H23)</f>
        <v>-106</v>
      </c>
    </row>
    <row r="24" spans="1:9" ht="12.75">
      <c r="A24" s="28" t="s">
        <v>206</v>
      </c>
      <c r="B24" s="100" t="s">
        <v>207</v>
      </c>
      <c r="C24" s="28"/>
      <c r="D24" s="1" t="str">
        <f t="shared" si="2"/>
        <v>Net fee income</v>
      </c>
      <c r="E24" s="72">
        <v>0</v>
      </c>
      <c r="F24" s="44">
        <v>0</v>
      </c>
      <c r="G24" s="44">
        <v>0</v>
      </c>
      <c r="H24" s="70">
        <f>H9</f>
        <v>-161</v>
      </c>
      <c r="I24" s="40">
        <f t="shared" si="3"/>
        <v>-161</v>
      </c>
    </row>
    <row r="25" spans="1:9" ht="12.75">
      <c r="A25" s="28" t="s">
        <v>56</v>
      </c>
      <c r="B25" s="30" t="s">
        <v>84</v>
      </c>
      <c r="C25" s="28"/>
      <c r="D25" s="1" t="str">
        <f t="shared" si="2"/>
        <v>Net trading income</v>
      </c>
      <c r="E25" s="74">
        <v>0</v>
      </c>
      <c r="F25" s="44">
        <v>0</v>
      </c>
      <c r="G25" s="44">
        <v>0</v>
      </c>
      <c r="H25" s="68">
        <f>H8+H10+H11</f>
        <v>-312</v>
      </c>
      <c r="I25" s="40">
        <f t="shared" si="3"/>
        <v>-312</v>
      </c>
    </row>
    <row r="26" spans="1:9" ht="12.75">
      <c r="A26" s="28" t="s">
        <v>57</v>
      </c>
      <c r="B26" s="30" t="s">
        <v>85</v>
      </c>
      <c r="C26" s="28"/>
      <c r="D26" s="1" t="str">
        <f t="shared" si="2"/>
        <v>Other income</v>
      </c>
      <c r="E26" s="74">
        <v>0</v>
      </c>
      <c r="F26" s="44">
        <v>0</v>
      </c>
      <c r="G26" s="44">
        <v>0</v>
      </c>
      <c r="H26" s="68">
        <f>H12</f>
        <v>-106</v>
      </c>
      <c r="I26" s="40">
        <f t="shared" si="3"/>
        <v>-106</v>
      </c>
    </row>
    <row r="27" spans="1:10" ht="12.75">
      <c r="A27" s="28" t="s">
        <v>59</v>
      </c>
      <c r="B27" s="30" t="s">
        <v>87</v>
      </c>
      <c r="C27" s="28"/>
      <c r="D27" s="10" t="str">
        <f t="shared" si="2"/>
        <v>Revenues, in sum</v>
      </c>
      <c r="E27" s="75">
        <v>0</v>
      </c>
      <c r="F27" s="21">
        <v>0</v>
      </c>
      <c r="G27" s="21">
        <v>0</v>
      </c>
      <c r="H27" s="21">
        <f>SUM(H23:H26)</f>
        <v>-685</v>
      </c>
      <c r="I27" s="21">
        <f t="shared" si="3"/>
        <v>-685</v>
      </c>
      <c r="J27" s="22"/>
    </row>
    <row r="28" spans="1:9" ht="12.75">
      <c r="A28" s="28" t="s">
        <v>60</v>
      </c>
      <c r="B28" s="30" t="s">
        <v>88</v>
      </c>
      <c r="C28" s="28"/>
      <c r="D28" s="65" t="str">
        <f t="shared" si="2"/>
        <v>Costs</v>
      </c>
      <c r="E28" s="97">
        <v>0</v>
      </c>
      <c r="F28" s="21">
        <v>0</v>
      </c>
      <c r="G28" s="21">
        <v>0</v>
      </c>
      <c r="H28" s="97">
        <f>H13</f>
        <v>-379</v>
      </c>
      <c r="I28" s="21">
        <f t="shared" si="3"/>
        <v>-379</v>
      </c>
    </row>
    <row r="29" spans="1:9" ht="12.75">
      <c r="A29" s="28" t="s">
        <v>161</v>
      </c>
      <c r="B29" s="64" t="s">
        <v>162</v>
      </c>
      <c r="C29" s="28"/>
      <c r="D29" s="65" t="str">
        <f t="shared" si="2"/>
        <v>Impairments</v>
      </c>
      <c r="E29" s="97">
        <v>0</v>
      </c>
      <c r="F29" s="21">
        <v>0</v>
      </c>
      <c r="G29" s="21">
        <v>0</v>
      </c>
      <c r="H29" s="97">
        <v>0</v>
      </c>
      <c r="I29" s="21">
        <f t="shared" si="3"/>
        <v>0</v>
      </c>
    </row>
    <row r="30" spans="1:9" ht="12.75">
      <c r="A30" s="28" t="s">
        <v>227</v>
      </c>
      <c r="B30" s="64" t="s">
        <v>228</v>
      </c>
      <c r="C30" s="28"/>
      <c r="D30" s="101" t="str">
        <f t="shared" si="2"/>
        <v>Profit before tax, Non-core</v>
      </c>
      <c r="E30" s="97">
        <v>0</v>
      </c>
      <c r="F30" s="21">
        <v>0</v>
      </c>
      <c r="G30" s="21">
        <v>0</v>
      </c>
      <c r="H30" s="97">
        <v>0</v>
      </c>
      <c r="I30" s="21">
        <f t="shared" si="3"/>
        <v>0</v>
      </c>
    </row>
    <row r="31" spans="1:9" ht="13.5" thickBot="1">
      <c r="A31" s="28" t="s">
        <v>61</v>
      </c>
      <c r="B31" s="30" t="s">
        <v>89</v>
      </c>
      <c r="C31" s="28"/>
      <c r="D31" s="35" t="str">
        <f t="shared" si="2"/>
        <v>Effect on pre-tax profit</v>
      </c>
      <c r="E31" s="73">
        <v>0</v>
      </c>
      <c r="F31" s="73">
        <v>0</v>
      </c>
      <c r="G31" s="73">
        <v>0</v>
      </c>
      <c r="H31" s="73">
        <f>SUM(H27:H30)</f>
        <v>-1064</v>
      </c>
      <c r="I31" s="73">
        <f t="shared" si="3"/>
        <v>-1064</v>
      </c>
    </row>
    <row r="32" spans="1:9" ht="13.5" thickTop="1">
      <c r="A32" s="28"/>
      <c r="B32" s="30"/>
      <c r="C32" s="28"/>
      <c r="D32" s="102"/>
      <c r="E32" s="103"/>
      <c r="F32" s="103"/>
      <c r="G32" s="103"/>
      <c r="H32" s="103"/>
      <c r="I32" s="103"/>
    </row>
    <row r="33" spans="1:9" ht="12.75">
      <c r="A33" s="28" t="s">
        <v>248</v>
      </c>
      <c r="B33" s="28" t="s">
        <v>249</v>
      </c>
      <c r="C33" s="28"/>
      <c r="D33" s="1" t="str">
        <f>IF($A$3=1,B33,A33)</f>
        <v>Effect of tax one-offs</v>
      </c>
      <c r="E33" s="72">
        <v>0</v>
      </c>
      <c r="F33" s="44">
        <v>0</v>
      </c>
      <c r="G33" s="44">
        <v>0</v>
      </c>
      <c r="H33" s="70">
        <f>SUM(H16:H17)</f>
        <v>-97</v>
      </c>
      <c r="I33" s="40">
        <f>SUM(E33:H33)</f>
        <v>-97</v>
      </c>
    </row>
    <row r="34" spans="8:9" ht="12.75">
      <c r="H34" s="22"/>
      <c r="I34" s="22"/>
    </row>
    <row r="35" ht="12.75">
      <c r="A35" s="90"/>
    </row>
    <row r="36" ht="12.75">
      <c r="A36" s="91"/>
    </row>
    <row r="37" ht="12.75">
      <c r="A37" s="92"/>
    </row>
    <row r="38" ht="12.75">
      <c r="H38" s="22"/>
    </row>
    <row r="39" ht="12.75">
      <c r="E39"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233</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24">IF($A$3=1,B6,A6)</f>
        <v>Reported pre-tax profit</v>
      </c>
      <c r="E6" s="71">
        <v>4012</v>
      </c>
      <c r="F6" s="84">
        <v>4757</v>
      </c>
      <c r="G6" s="12">
        <v>3793</v>
      </c>
      <c r="H6" s="12">
        <v>1261</v>
      </c>
      <c r="I6" s="12">
        <v>13822</v>
      </c>
      <c r="K6" s="66"/>
      <c r="L6" s="66"/>
      <c r="M6" s="92"/>
      <c r="N6" s="92"/>
      <c r="O6" s="92"/>
    </row>
    <row r="7" spans="1:15" ht="12.75">
      <c r="A7" s="28" t="s">
        <v>234</v>
      </c>
      <c r="B7" s="28" t="s">
        <v>235</v>
      </c>
      <c r="C7" s="28"/>
      <c r="D7" s="1" t="str">
        <f t="shared" si="0"/>
        <v>Change in VA add-on to discount curve at Danica</v>
      </c>
      <c r="E7" s="72">
        <v>-140</v>
      </c>
      <c r="F7" s="96">
        <v>0</v>
      </c>
      <c r="G7" s="44">
        <v>0</v>
      </c>
      <c r="H7" s="44">
        <v>0</v>
      </c>
      <c r="I7" s="44">
        <f aca="true" t="shared" si="1" ref="I7:I24">SUM(E7:H7)</f>
        <v>-140</v>
      </c>
      <c r="K7" s="66"/>
      <c r="L7" s="66"/>
      <c r="M7" s="92"/>
      <c r="N7" s="92"/>
      <c r="O7" s="92"/>
    </row>
    <row r="8" spans="1:15" ht="12.75">
      <c r="A8" s="28" t="s">
        <v>225</v>
      </c>
      <c r="B8" s="28" t="s">
        <v>226</v>
      </c>
      <c r="C8" s="28"/>
      <c r="D8" s="1" t="str">
        <f t="shared" si="0"/>
        <v>Non-core value adjustment</v>
      </c>
      <c r="E8" s="72">
        <v>-300</v>
      </c>
      <c r="F8" s="96">
        <v>0</v>
      </c>
      <c r="G8" s="44">
        <v>0</v>
      </c>
      <c r="H8" s="44">
        <v>-110</v>
      </c>
      <c r="I8" s="44">
        <f t="shared" si="1"/>
        <v>-410</v>
      </c>
      <c r="K8" s="66"/>
      <c r="L8" s="66"/>
      <c r="M8" s="92"/>
      <c r="N8" s="92"/>
      <c r="O8" s="92"/>
    </row>
    <row r="9" spans="1:15" ht="12.75">
      <c r="A9" s="28" t="s">
        <v>236</v>
      </c>
      <c r="B9" s="28" t="s">
        <v>237</v>
      </c>
      <c r="C9" s="28"/>
      <c r="D9" s="1" t="str">
        <f t="shared" si="0"/>
        <v>Sale of Danica Pension Sweden</v>
      </c>
      <c r="E9" s="72">
        <v>0</v>
      </c>
      <c r="F9" s="96">
        <v>1300</v>
      </c>
      <c r="G9" s="44">
        <v>0</v>
      </c>
      <c r="H9" s="44">
        <v>0</v>
      </c>
      <c r="I9" s="44">
        <f t="shared" si="1"/>
        <v>1300</v>
      </c>
      <c r="K9" s="66"/>
      <c r="L9" s="66"/>
      <c r="M9" s="92"/>
      <c r="N9" s="92"/>
      <c r="O9" s="92"/>
    </row>
    <row r="10" spans="1:15" ht="12.75">
      <c r="A10" s="28" t="s">
        <v>238</v>
      </c>
      <c r="B10" s="28" t="s">
        <v>239</v>
      </c>
      <c r="C10" s="28"/>
      <c r="D10" s="1" t="str">
        <f t="shared" si="0"/>
        <v>Flexinvest Fri compensation</v>
      </c>
      <c r="E10" s="72">
        <v>0</v>
      </c>
      <c r="F10" s="96">
        <v>-400</v>
      </c>
      <c r="G10" s="44">
        <v>0</v>
      </c>
      <c r="H10" s="44">
        <v>0</v>
      </c>
      <c r="I10" s="44">
        <f t="shared" si="1"/>
        <v>-400</v>
      </c>
      <c r="K10" s="66"/>
      <c r="L10" s="66"/>
      <c r="M10" s="92"/>
      <c r="N10" s="92"/>
      <c r="O10" s="92"/>
    </row>
    <row r="11" spans="1:15" ht="12.75">
      <c r="A11" s="28" t="s">
        <v>241</v>
      </c>
      <c r="B11" s="28" t="s">
        <v>240</v>
      </c>
      <c r="C11" s="28"/>
      <c r="D11" s="1" t="str">
        <f t="shared" si="0"/>
        <v>Non-core VAT adjustment</v>
      </c>
      <c r="E11" s="72">
        <v>0</v>
      </c>
      <c r="F11" s="96">
        <v>200</v>
      </c>
      <c r="G11" s="44">
        <v>0</v>
      </c>
      <c r="H11" s="44">
        <v>0</v>
      </c>
      <c r="I11" s="44">
        <f t="shared" si="1"/>
        <v>200</v>
      </c>
      <c r="K11" s="66"/>
      <c r="L11" s="66"/>
      <c r="M11" s="92"/>
      <c r="N11" s="92"/>
      <c r="O11" s="92"/>
    </row>
    <row r="12" spans="1:15" ht="12.75">
      <c r="A12" s="28" t="s">
        <v>261</v>
      </c>
      <c r="B12" s="28" t="s">
        <v>262</v>
      </c>
      <c r="C12" s="28"/>
      <c r="D12" s="1" t="str">
        <f t="shared" si="0"/>
        <v>Sale of LR Realkredit A/S</v>
      </c>
      <c r="E12" s="72">
        <v>0</v>
      </c>
      <c r="F12" s="96">
        <v>0</v>
      </c>
      <c r="G12" s="44">
        <v>0</v>
      </c>
      <c r="H12" s="44">
        <v>767</v>
      </c>
      <c r="I12" s="44">
        <f t="shared" si="1"/>
        <v>767</v>
      </c>
      <c r="K12" s="66"/>
      <c r="L12" s="66"/>
      <c r="M12" s="92"/>
      <c r="N12" s="92"/>
      <c r="O12" s="92"/>
    </row>
    <row r="13" spans="1:15" ht="12.75">
      <c r="A13" s="28" t="s">
        <v>246</v>
      </c>
      <c r="B13" s="28" t="s">
        <v>255</v>
      </c>
      <c r="C13" s="28"/>
      <c r="D13" s="1" t="str">
        <f>IF($A$3=1,B13,A13)</f>
        <v>Goodwill impairment charges, Corporates &amp; Institutions</v>
      </c>
      <c r="E13" s="72">
        <v>0</v>
      </c>
      <c r="F13" s="96">
        <v>0</v>
      </c>
      <c r="G13" s="44">
        <v>0</v>
      </c>
      <c r="H13" s="44">
        <v>-803</v>
      </c>
      <c r="I13" s="44">
        <f>SUM(E13:H13)</f>
        <v>-803</v>
      </c>
      <c r="K13" s="66"/>
      <c r="L13" s="66"/>
      <c r="M13" s="92"/>
      <c r="N13" s="92"/>
      <c r="O13" s="92"/>
    </row>
    <row r="14" spans="1:15" ht="12.75">
      <c r="A14" s="28" t="s">
        <v>245</v>
      </c>
      <c r="B14" s="28" t="s">
        <v>254</v>
      </c>
      <c r="C14" s="28"/>
      <c r="D14" s="1" t="str">
        <f t="shared" si="0"/>
        <v>Goodwill impairment charges, Danica Pension</v>
      </c>
      <c r="E14" s="72">
        <v>0</v>
      </c>
      <c r="F14" s="96">
        <v>0</v>
      </c>
      <c r="G14" s="44">
        <v>0</v>
      </c>
      <c r="H14" s="44">
        <v>-800</v>
      </c>
      <c r="I14" s="44">
        <f t="shared" si="1"/>
        <v>-800</v>
      </c>
      <c r="K14" s="66"/>
      <c r="L14" s="66"/>
      <c r="M14" s="92"/>
      <c r="N14" s="92"/>
      <c r="O14" s="92"/>
    </row>
    <row r="15" spans="1:15" ht="12.75">
      <c r="A15" s="28" t="s">
        <v>252</v>
      </c>
      <c r="B15" s="28" t="s">
        <v>259</v>
      </c>
      <c r="C15" s="28"/>
      <c r="D15" s="1" t="str">
        <f>IF($A$3=1,B15,A15)</f>
        <v>Depreciation of intangible assets</v>
      </c>
      <c r="E15" s="72">
        <v>0</v>
      </c>
      <c r="F15" s="96">
        <v>0</v>
      </c>
      <c r="G15" s="44">
        <v>0</v>
      </c>
      <c r="H15" s="44">
        <v>-355</v>
      </c>
      <c r="I15" s="44">
        <f>SUM(E15:H15)</f>
        <v>-355</v>
      </c>
      <c r="K15" s="66"/>
      <c r="L15" s="66"/>
      <c r="M15" s="92"/>
      <c r="N15" s="92"/>
      <c r="O15" s="92"/>
    </row>
    <row r="16" spans="1:15" ht="12.75">
      <c r="A16" s="28" t="s">
        <v>247</v>
      </c>
      <c r="B16" s="28" t="s">
        <v>256</v>
      </c>
      <c r="C16" s="28"/>
      <c r="D16" s="1" t="str">
        <f t="shared" si="0"/>
        <v>Operational risk-related losses</v>
      </c>
      <c r="E16" s="72">
        <v>0</v>
      </c>
      <c r="F16" s="96">
        <v>0</v>
      </c>
      <c r="G16" s="44">
        <v>0</v>
      </c>
      <c r="H16" s="44">
        <v>-419</v>
      </c>
      <c r="I16" s="44">
        <f t="shared" si="1"/>
        <v>-419</v>
      </c>
      <c r="K16" s="66"/>
      <c r="L16" s="66"/>
      <c r="M16" s="92"/>
      <c r="N16" s="92"/>
      <c r="O16" s="92"/>
    </row>
    <row r="17" spans="1:15" ht="12.75">
      <c r="A17" s="28" t="s">
        <v>253</v>
      </c>
      <c r="B17" s="28" t="s">
        <v>260</v>
      </c>
      <c r="C17" s="28"/>
      <c r="D17" s="1" t="str">
        <f>IF($A$3=1,B17,A17)</f>
        <v>Transformation costs</v>
      </c>
      <c r="E17" s="72">
        <v>0</v>
      </c>
      <c r="F17" s="96">
        <v>0</v>
      </c>
      <c r="G17" s="44">
        <v>0</v>
      </c>
      <c r="H17" s="44">
        <v>-279</v>
      </c>
      <c r="I17" s="44">
        <f>SUM(E17:H17)</f>
        <v>-279</v>
      </c>
      <c r="K17" s="66"/>
      <c r="L17" s="66"/>
      <c r="M17" s="92"/>
      <c r="N17" s="92"/>
      <c r="O17" s="92"/>
    </row>
    <row r="18" spans="1:15" ht="12.75">
      <c r="A18" s="28" t="s">
        <v>251</v>
      </c>
      <c r="B18" s="28" t="s">
        <v>258</v>
      </c>
      <c r="C18" s="28"/>
      <c r="D18" s="1" t="str">
        <f>IF($A$3=1,B18,A18)</f>
        <v>Portfolio adjustments</v>
      </c>
      <c r="E18" s="72">
        <v>0</v>
      </c>
      <c r="F18" s="96">
        <v>0</v>
      </c>
      <c r="G18" s="44">
        <v>0</v>
      </c>
      <c r="H18" s="44">
        <v>-214</v>
      </c>
      <c r="I18" s="44">
        <f>SUM(E18:H18)</f>
        <v>-214</v>
      </c>
      <c r="K18" s="66"/>
      <c r="L18" s="66"/>
      <c r="M18" s="92"/>
      <c r="N18" s="92"/>
      <c r="O18" s="92"/>
    </row>
    <row r="19" spans="1:15" ht="12.75">
      <c r="A19" s="28" t="s">
        <v>250</v>
      </c>
      <c r="B19" s="28" t="s">
        <v>257</v>
      </c>
      <c r="C19" s="28"/>
      <c r="D19" s="1" t="str">
        <f t="shared" si="0"/>
        <v>Extraordinary loan impairment charges</v>
      </c>
      <c r="E19" s="72">
        <v>0</v>
      </c>
      <c r="F19" s="96">
        <v>0</v>
      </c>
      <c r="G19" s="44">
        <v>0</v>
      </c>
      <c r="H19" s="44">
        <v>-450</v>
      </c>
      <c r="I19" s="44">
        <f t="shared" si="1"/>
        <v>-450</v>
      </c>
      <c r="K19" s="66"/>
      <c r="L19" s="66"/>
      <c r="M19" s="92"/>
      <c r="N19" s="92"/>
      <c r="O19" s="92"/>
    </row>
    <row r="20" spans="1:12" ht="12" customHeight="1">
      <c r="A20" s="28" t="s">
        <v>8</v>
      </c>
      <c r="B20" s="28" t="s">
        <v>72</v>
      </c>
      <c r="C20" s="28"/>
      <c r="D20" s="10" t="str">
        <f t="shared" si="0"/>
        <v>One-off items, in sum</v>
      </c>
      <c r="E20" s="75">
        <f>SUM(E7:E19)</f>
        <v>-440</v>
      </c>
      <c r="F20" s="97">
        <f>SUM(F7:F19)</f>
        <v>1100</v>
      </c>
      <c r="G20" s="97">
        <f>SUM(G7:G19)</f>
        <v>0</v>
      </c>
      <c r="H20" s="97">
        <f>SUM(H7:H19)</f>
        <v>-2663</v>
      </c>
      <c r="I20" s="21">
        <f t="shared" si="1"/>
        <v>-2003</v>
      </c>
      <c r="L20" s="22"/>
    </row>
    <row r="21" spans="1:11" ht="13.5" thickBot="1">
      <c r="A21" s="28" t="s">
        <v>49</v>
      </c>
      <c r="B21" s="28" t="s">
        <v>82</v>
      </c>
      <c r="C21" s="28"/>
      <c r="D21" s="35" t="str">
        <f t="shared" si="0"/>
        <v>Adjusted pre-tax profit</v>
      </c>
      <c r="E21" s="73">
        <f>E6-E20</f>
        <v>4452</v>
      </c>
      <c r="F21" s="73">
        <f>F6-F20</f>
        <v>3657</v>
      </c>
      <c r="G21" s="73">
        <f>G6-G20</f>
        <v>3793</v>
      </c>
      <c r="H21" s="73">
        <f>H6-H20</f>
        <v>3924</v>
      </c>
      <c r="I21" s="73">
        <f>I6-I20</f>
        <v>15825</v>
      </c>
      <c r="K21" s="22"/>
    </row>
    <row r="22" spans="1:11" ht="13.5" thickTop="1">
      <c r="A22" s="28"/>
      <c r="B22" s="28"/>
      <c r="C22" s="28"/>
      <c r="D22" s="102"/>
      <c r="E22" s="103"/>
      <c r="F22" s="103"/>
      <c r="G22" s="103"/>
      <c r="H22" s="103"/>
      <c r="I22" s="103"/>
      <c r="K22" s="22"/>
    </row>
    <row r="23" spans="1:9" ht="12.75">
      <c r="A23" s="1" t="s">
        <v>263</v>
      </c>
      <c r="B23" s="1" t="s">
        <v>244</v>
      </c>
      <c r="D23" s="1" t="str">
        <f t="shared" si="0"/>
        <v>Tax one-off: Exit from International Joint Taxation scheme</v>
      </c>
      <c r="E23" s="72">
        <v>0</v>
      </c>
      <c r="F23" s="96">
        <v>0</v>
      </c>
      <c r="G23" s="44">
        <v>0</v>
      </c>
      <c r="H23" s="44">
        <v>5230</v>
      </c>
      <c r="I23" s="44">
        <f t="shared" si="1"/>
        <v>5230</v>
      </c>
    </row>
    <row r="24" spans="1:9" ht="12.75">
      <c r="A24" s="1" t="s">
        <v>243</v>
      </c>
      <c r="B24" s="1" t="s">
        <v>242</v>
      </c>
      <c r="D24" s="1" t="str">
        <f t="shared" si="0"/>
        <v>Tax one-off: Provision for deferred tax</v>
      </c>
      <c r="E24" s="72">
        <v>0</v>
      </c>
      <c r="F24" s="96">
        <v>0</v>
      </c>
      <c r="G24" s="44">
        <v>0</v>
      </c>
      <c r="H24" s="44">
        <v>-1096</v>
      </c>
      <c r="I24" s="44">
        <f t="shared" si="1"/>
        <v>-1096</v>
      </c>
    </row>
    <row r="25" spans="5:7" ht="12.75">
      <c r="E25" s="22"/>
      <c r="F25" s="22"/>
      <c r="G25" s="22"/>
    </row>
    <row r="26" spans="5:7" ht="12.75">
      <c r="E26" s="22"/>
      <c r="F26" s="22"/>
      <c r="G26" s="22"/>
    </row>
    <row r="28" spans="4:9" ht="12.75">
      <c r="D28" s="27" t="str">
        <f>D4</f>
        <v>2019 (DKK m)</v>
      </c>
      <c r="E28" s="6"/>
      <c r="F28" s="5"/>
      <c r="G28" s="5"/>
      <c r="H28" s="5"/>
      <c r="I28" s="5"/>
    </row>
    <row r="29" spans="4:9" ht="12.75">
      <c r="D29" s="7"/>
      <c r="E29" s="8" t="str">
        <f>E5</f>
        <v>Q1 </v>
      </c>
      <c r="F29" s="9" t="str">
        <f>F5</f>
        <v>Q2 </v>
      </c>
      <c r="G29" s="9" t="str">
        <f>G5</f>
        <v>Q3 </v>
      </c>
      <c r="H29" s="9" t="str">
        <f>H5</f>
        <v>Q4 </v>
      </c>
      <c r="I29" s="9" t="str">
        <f>I5</f>
        <v>Full year</v>
      </c>
    </row>
    <row r="30" spans="1:9" ht="12.75">
      <c r="A30" s="28" t="s">
        <v>55</v>
      </c>
      <c r="B30" s="30" t="s">
        <v>83</v>
      </c>
      <c r="C30" s="28"/>
      <c r="D30" s="1" t="str">
        <f aca="true" t="shared" si="2" ref="D30:D40">IF($A$3=1,B30,A30)</f>
        <v>Net interest income</v>
      </c>
      <c r="E30" s="72">
        <v>0</v>
      </c>
      <c r="F30" s="44">
        <v>0</v>
      </c>
      <c r="G30" s="44">
        <v>0</v>
      </c>
      <c r="H30" s="99">
        <v>0</v>
      </c>
      <c r="I30" s="40">
        <f aca="true" t="shared" si="3" ref="I30:I40">SUM(E30:H30)</f>
        <v>0</v>
      </c>
    </row>
    <row r="31" spans="1:9" ht="12.75">
      <c r="A31" s="28" t="s">
        <v>206</v>
      </c>
      <c r="B31" s="100" t="s">
        <v>207</v>
      </c>
      <c r="C31" s="28"/>
      <c r="D31" s="1" t="str">
        <f t="shared" si="2"/>
        <v>Net fee income</v>
      </c>
      <c r="E31" s="72">
        <v>0</v>
      </c>
      <c r="F31" s="44">
        <f>-180</f>
        <v>-180</v>
      </c>
      <c r="G31" s="44">
        <v>0</v>
      </c>
      <c r="H31" s="70">
        <v>0</v>
      </c>
      <c r="I31" s="40">
        <f t="shared" si="3"/>
        <v>-180</v>
      </c>
    </row>
    <row r="32" spans="1:9" ht="12.75">
      <c r="A32" s="28" t="s">
        <v>56</v>
      </c>
      <c r="B32" s="30" t="s">
        <v>84</v>
      </c>
      <c r="C32" s="28"/>
      <c r="D32" s="1" t="str">
        <f t="shared" si="2"/>
        <v>Net trading income</v>
      </c>
      <c r="E32" s="74">
        <f>E7</f>
        <v>-140</v>
      </c>
      <c r="F32" s="44">
        <v>0</v>
      </c>
      <c r="G32" s="44">
        <v>0</v>
      </c>
      <c r="H32" s="68">
        <f>H12</f>
        <v>767</v>
      </c>
      <c r="I32" s="40">
        <f t="shared" si="3"/>
        <v>627</v>
      </c>
    </row>
    <row r="33" spans="1:9" ht="12.75">
      <c r="A33" s="28" t="s">
        <v>57</v>
      </c>
      <c r="B33" s="30" t="s">
        <v>85</v>
      </c>
      <c r="C33" s="28"/>
      <c r="D33" s="1" t="str">
        <f t="shared" si="2"/>
        <v>Other income</v>
      </c>
      <c r="E33" s="74">
        <v>0</v>
      </c>
      <c r="F33" s="44">
        <f>F9</f>
        <v>1300</v>
      </c>
      <c r="G33" s="44">
        <v>0</v>
      </c>
      <c r="H33" s="68">
        <v>0</v>
      </c>
      <c r="I33" s="40">
        <f t="shared" si="3"/>
        <v>1300</v>
      </c>
    </row>
    <row r="34" spans="1:10" ht="12.75">
      <c r="A34" s="28" t="s">
        <v>59</v>
      </c>
      <c r="B34" s="30" t="s">
        <v>87</v>
      </c>
      <c r="C34" s="28"/>
      <c r="D34" s="10" t="str">
        <f t="shared" si="2"/>
        <v>Revenues, in sum</v>
      </c>
      <c r="E34" s="75">
        <f>SUM(E30:E33)</f>
        <v>-140</v>
      </c>
      <c r="F34" s="21">
        <f>SUM(F30:F33)</f>
        <v>1120</v>
      </c>
      <c r="G34" s="21">
        <f>SUM(G30:G33)</f>
        <v>0</v>
      </c>
      <c r="H34" s="21">
        <f>SUM(H30:H33)</f>
        <v>767</v>
      </c>
      <c r="I34" s="21">
        <f t="shared" si="3"/>
        <v>1747</v>
      </c>
      <c r="J34" s="22"/>
    </row>
    <row r="35" spans="1:9" ht="12.75">
      <c r="A35" s="28" t="s">
        <v>60</v>
      </c>
      <c r="B35" s="30" t="s">
        <v>88</v>
      </c>
      <c r="C35" s="28"/>
      <c r="D35" s="65" t="str">
        <f t="shared" si="2"/>
        <v>Costs</v>
      </c>
      <c r="E35" s="97">
        <v>0</v>
      </c>
      <c r="F35" s="21">
        <f>F10-F31</f>
        <v>-220</v>
      </c>
      <c r="G35" s="21">
        <v>0</v>
      </c>
      <c r="H35" s="97">
        <f>H14+H13+H16+H18+H15+H17</f>
        <v>-2870</v>
      </c>
      <c r="I35" s="21">
        <f t="shared" si="3"/>
        <v>-3090</v>
      </c>
    </row>
    <row r="36" spans="1:9" ht="12.75">
      <c r="A36" s="28" t="s">
        <v>161</v>
      </c>
      <c r="B36" s="64" t="s">
        <v>162</v>
      </c>
      <c r="C36" s="28"/>
      <c r="D36" s="65" t="str">
        <f t="shared" si="2"/>
        <v>Impairments</v>
      </c>
      <c r="E36" s="97">
        <v>0</v>
      </c>
      <c r="F36" s="21">
        <v>0</v>
      </c>
      <c r="G36" s="21">
        <v>0</v>
      </c>
      <c r="H36" s="97">
        <f>H19</f>
        <v>-450</v>
      </c>
      <c r="I36" s="21">
        <f t="shared" si="3"/>
        <v>-450</v>
      </c>
    </row>
    <row r="37" spans="1:9" ht="12.75">
      <c r="A37" s="28" t="s">
        <v>227</v>
      </c>
      <c r="B37" s="64" t="s">
        <v>228</v>
      </c>
      <c r="C37" s="28"/>
      <c r="D37" s="101" t="str">
        <f t="shared" si="2"/>
        <v>Profit before tax, Non-core</v>
      </c>
      <c r="E37" s="97">
        <f>E8</f>
        <v>-300</v>
      </c>
      <c r="F37" s="21">
        <f>F11</f>
        <v>200</v>
      </c>
      <c r="G37" s="21">
        <v>0</v>
      </c>
      <c r="H37" s="97">
        <f>H8</f>
        <v>-110</v>
      </c>
      <c r="I37" s="21">
        <f t="shared" si="3"/>
        <v>-210</v>
      </c>
    </row>
    <row r="38" spans="1:9" ht="13.5" thickBot="1">
      <c r="A38" s="28" t="s">
        <v>61</v>
      </c>
      <c r="B38" s="30" t="s">
        <v>89</v>
      </c>
      <c r="C38" s="28"/>
      <c r="D38" s="35" t="str">
        <f t="shared" si="2"/>
        <v>Effect on pre-tax profit</v>
      </c>
      <c r="E38" s="73">
        <f>SUM(E34:E37)</f>
        <v>-440</v>
      </c>
      <c r="F38" s="73">
        <f>SUM(F34:F37)</f>
        <v>1100</v>
      </c>
      <c r="G38" s="73">
        <f>SUM(G34:G37)</f>
        <v>0</v>
      </c>
      <c r="H38" s="73">
        <f>SUM(H34:H37)</f>
        <v>-2663</v>
      </c>
      <c r="I38" s="73">
        <f t="shared" si="3"/>
        <v>-2003</v>
      </c>
    </row>
    <row r="39" spans="1:9" ht="13.5" thickTop="1">
      <c r="A39" s="28"/>
      <c r="B39" s="30"/>
      <c r="C39" s="28"/>
      <c r="D39" s="102"/>
      <c r="E39" s="103"/>
      <c r="F39" s="103"/>
      <c r="G39" s="103"/>
      <c r="H39" s="103"/>
      <c r="I39" s="103"/>
    </row>
    <row r="40" spans="1:9" ht="12.75">
      <c r="A40" s="28" t="s">
        <v>248</v>
      </c>
      <c r="B40" s="28" t="s">
        <v>249</v>
      </c>
      <c r="C40" s="28"/>
      <c r="D40" s="1" t="str">
        <f t="shared" si="2"/>
        <v>Effect of tax one-offs</v>
      </c>
      <c r="E40" s="72">
        <v>0</v>
      </c>
      <c r="F40" s="44">
        <v>0</v>
      </c>
      <c r="G40" s="44">
        <v>0</v>
      </c>
      <c r="H40" s="70">
        <f>SUM(H23:H24)</f>
        <v>4134</v>
      </c>
      <c r="I40" s="40">
        <f t="shared" si="3"/>
        <v>4134</v>
      </c>
    </row>
    <row r="41" spans="5:9" ht="12.75">
      <c r="E41" s="22"/>
      <c r="F41" s="22"/>
      <c r="I41" s="22"/>
    </row>
    <row r="42" spans="8:9" ht="12.75">
      <c r="H42" s="22"/>
      <c r="I42" s="22"/>
    </row>
    <row r="43" ht="12.75">
      <c r="A43" s="90"/>
    </row>
    <row r="44" ht="12.75">
      <c r="A44" s="91"/>
    </row>
    <row r="45" ht="12.75">
      <c r="A45" s="92"/>
    </row>
    <row r="46" ht="12.75">
      <c r="H46" s="22"/>
    </row>
    <row r="47" ht="12.75">
      <c r="E4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220</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3">IF($A$3=1,B6,A6)</f>
        <v>Reported pre-tax profit</v>
      </c>
      <c r="E6" s="71">
        <v>6202</v>
      </c>
      <c r="F6" s="84">
        <v>5487</v>
      </c>
      <c r="G6" s="12">
        <v>3588</v>
      </c>
      <c r="H6" s="12">
        <v>4445</v>
      </c>
      <c r="I6" s="12">
        <v>19722</v>
      </c>
      <c r="K6" s="66"/>
      <c r="L6" s="66"/>
      <c r="M6" s="92"/>
      <c r="N6" s="92"/>
      <c r="O6" s="92"/>
    </row>
    <row r="7" spans="1:15" ht="12.75">
      <c r="A7" s="28" t="s">
        <v>221</v>
      </c>
      <c r="B7" s="28" t="s">
        <v>222</v>
      </c>
      <c r="C7" s="28"/>
      <c r="D7" s="1" t="str">
        <f>IF($A$3=1,B7,A7)</f>
        <v>Donation regarding Estonia</v>
      </c>
      <c r="E7" s="72">
        <v>0</v>
      </c>
      <c r="F7" s="96">
        <v>0</v>
      </c>
      <c r="G7" s="44">
        <v>-1500</v>
      </c>
      <c r="H7" s="44">
        <v>0</v>
      </c>
      <c r="I7" s="44">
        <f aca="true" t="shared" si="1" ref="I7:I12">SUM(E7:H7)</f>
        <v>-1500</v>
      </c>
      <c r="K7" s="66"/>
      <c r="L7" s="66"/>
      <c r="M7" s="92"/>
      <c r="N7" s="92"/>
      <c r="O7" s="92"/>
    </row>
    <row r="8" spans="1:15" ht="12.75">
      <c r="A8" s="28" t="s">
        <v>223</v>
      </c>
      <c r="B8" s="28" t="s">
        <v>229</v>
      </c>
      <c r="C8" s="28"/>
      <c r="D8" s="1" t="str">
        <f t="shared" si="0"/>
        <v>Sale of assets previously taken over as collateral</v>
      </c>
      <c r="E8" s="72">
        <v>0</v>
      </c>
      <c r="F8" s="96">
        <v>0</v>
      </c>
      <c r="G8" s="44">
        <v>0</v>
      </c>
      <c r="H8" s="44">
        <v>217</v>
      </c>
      <c r="I8" s="44">
        <f t="shared" si="1"/>
        <v>217</v>
      </c>
      <c r="K8" s="66"/>
      <c r="L8" s="66"/>
      <c r="M8" s="92"/>
      <c r="N8" s="92"/>
      <c r="O8" s="92"/>
    </row>
    <row r="9" spans="1:15" ht="12.75">
      <c r="A9" s="28" t="s">
        <v>230</v>
      </c>
      <c r="B9" s="28" t="s">
        <v>224</v>
      </c>
      <c r="C9" s="28"/>
      <c r="D9" s="1" t="str">
        <f t="shared" si="0"/>
        <v>Integration costs regarding SEB Pension Danmark</v>
      </c>
      <c r="E9" s="72">
        <v>-9</v>
      </c>
      <c r="F9" s="96">
        <v>-21</v>
      </c>
      <c r="G9" s="44">
        <v>-22</v>
      </c>
      <c r="H9" s="44">
        <v>-125</v>
      </c>
      <c r="I9" s="44">
        <f t="shared" si="1"/>
        <v>-177</v>
      </c>
      <c r="K9" s="66"/>
      <c r="L9" s="66"/>
      <c r="M9" s="92"/>
      <c r="N9" s="92"/>
      <c r="O9" s="92"/>
    </row>
    <row r="10" spans="1:15" ht="12.75">
      <c r="A10" s="28" t="s">
        <v>231</v>
      </c>
      <c r="B10" s="28" t="s">
        <v>232</v>
      </c>
      <c r="C10" s="28"/>
      <c r="D10" s="1" t="str">
        <f t="shared" si="0"/>
        <v>Sale of debt claims</v>
      </c>
      <c r="E10" s="72">
        <v>0</v>
      </c>
      <c r="F10" s="96">
        <v>0</v>
      </c>
      <c r="G10" s="44">
        <v>0</v>
      </c>
      <c r="H10" s="44">
        <v>116</v>
      </c>
      <c r="I10" s="44">
        <f t="shared" si="1"/>
        <v>116</v>
      </c>
      <c r="K10" s="66"/>
      <c r="L10" s="66"/>
      <c r="M10" s="92"/>
      <c r="N10" s="92"/>
      <c r="O10" s="92"/>
    </row>
    <row r="11" spans="1:15" ht="12.75">
      <c r="A11" s="28" t="s">
        <v>225</v>
      </c>
      <c r="B11" s="28" t="s">
        <v>226</v>
      </c>
      <c r="C11" s="28"/>
      <c r="D11" s="1" t="str">
        <f t="shared" si="0"/>
        <v>Non-core value adjustment</v>
      </c>
      <c r="E11" s="72">
        <v>0</v>
      </c>
      <c r="F11" s="96">
        <v>0</v>
      </c>
      <c r="G11" s="44">
        <v>0</v>
      </c>
      <c r="H11" s="44">
        <v>-200</v>
      </c>
      <c r="I11" s="44">
        <f t="shared" si="1"/>
        <v>-200</v>
      </c>
      <c r="K11" s="66"/>
      <c r="L11" s="66"/>
      <c r="M11" s="92"/>
      <c r="N11" s="92"/>
      <c r="O11" s="92"/>
    </row>
    <row r="12" spans="1:12" ht="12" customHeight="1">
      <c r="A12" s="28" t="s">
        <v>8</v>
      </c>
      <c r="B12" s="28" t="s">
        <v>72</v>
      </c>
      <c r="C12" s="28"/>
      <c r="D12" s="10" t="str">
        <f t="shared" si="0"/>
        <v>One-off items, in sum</v>
      </c>
      <c r="E12" s="75">
        <f>SUM(E7:E11)</f>
        <v>-9</v>
      </c>
      <c r="F12" s="97">
        <f>SUM(F7:F11)</f>
        <v>-21</v>
      </c>
      <c r="G12" s="97">
        <f>SUM(G7:G11)</f>
        <v>-1522</v>
      </c>
      <c r="H12" s="97">
        <f>SUM(H7:H11)</f>
        <v>8</v>
      </c>
      <c r="I12" s="21">
        <f t="shared" si="1"/>
        <v>-1544</v>
      </c>
      <c r="L12" s="22"/>
    </row>
    <row r="13" spans="1:11" ht="13.5" thickBot="1">
      <c r="A13" s="28" t="s">
        <v>49</v>
      </c>
      <c r="B13" s="28" t="s">
        <v>82</v>
      </c>
      <c r="C13" s="28"/>
      <c r="D13" s="35" t="str">
        <f t="shared" si="0"/>
        <v>Adjusted pre-tax profit</v>
      </c>
      <c r="E13" s="73">
        <f>E6-E12</f>
        <v>6211</v>
      </c>
      <c r="F13" s="73">
        <f>F6-F12</f>
        <v>5508</v>
      </c>
      <c r="G13" s="73">
        <f>G6-G12</f>
        <v>5110</v>
      </c>
      <c r="H13" s="73">
        <f>H6-H12</f>
        <v>4437</v>
      </c>
      <c r="I13" s="73">
        <f>I6-I12</f>
        <v>21266</v>
      </c>
      <c r="K13" s="22"/>
    </row>
    <row r="14" ht="13.5" thickTop="1"/>
    <row r="15" spans="5:7" ht="12.75">
      <c r="E15" s="22"/>
      <c r="F15" s="22"/>
      <c r="G15" s="22"/>
    </row>
    <row r="17" spans="4:9" ht="12.75">
      <c r="D17" s="27" t="str">
        <f>D4</f>
        <v>2018 (DKK m)</v>
      </c>
      <c r="E17" s="6"/>
      <c r="F17" s="5"/>
      <c r="G17" s="5"/>
      <c r="H17" s="5"/>
      <c r="I17" s="5"/>
    </row>
    <row r="18" spans="4:9" ht="12.75">
      <c r="D18" s="7"/>
      <c r="E18" s="8" t="str">
        <f>E5</f>
        <v>Q1 </v>
      </c>
      <c r="F18" s="9" t="str">
        <f>F5</f>
        <v>Q2 </v>
      </c>
      <c r="G18" s="9" t="str">
        <f>G5</f>
        <v>Q3 </v>
      </c>
      <c r="H18" s="9" t="str">
        <f>H5</f>
        <v>Q4 </v>
      </c>
      <c r="I18" s="9" t="str">
        <f>I5</f>
        <v>Full year</v>
      </c>
    </row>
    <row r="19" spans="1:9" ht="12.75">
      <c r="A19" s="28" t="s">
        <v>55</v>
      </c>
      <c r="B19" s="30" t="s">
        <v>83</v>
      </c>
      <c r="C19" s="28"/>
      <c r="D19" s="1" t="str">
        <f aca="true" t="shared" si="2" ref="D19:D27">IF($A$3=1,B19,A19)</f>
        <v>Net interest income</v>
      </c>
      <c r="E19" s="72">
        <v>0</v>
      </c>
      <c r="F19" s="44">
        <v>0</v>
      </c>
      <c r="G19" s="44">
        <v>0</v>
      </c>
      <c r="H19" s="99">
        <v>0</v>
      </c>
      <c r="I19" s="40">
        <f aca="true" t="shared" si="3" ref="I19:I27">SUM(E19:H19)</f>
        <v>0</v>
      </c>
    </row>
    <row r="20" spans="1:9" ht="12.75">
      <c r="A20" s="28" t="s">
        <v>206</v>
      </c>
      <c r="B20" s="100" t="s">
        <v>207</v>
      </c>
      <c r="C20" s="28"/>
      <c r="D20" s="1" t="str">
        <f t="shared" si="2"/>
        <v>Net fee income</v>
      </c>
      <c r="E20" s="72">
        <v>0</v>
      </c>
      <c r="F20" s="44">
        <v>0</v>
      </c>
      <c r="G20" s="44">
        <v>0</v>
      </c>
      <c r="H20" s="70">
        <v>0</v>
      </c>
      <c r="I20" s="40">
        <f t="shared" si="3"/>
        <v>0</v>
      </c>
    </row>
    <row r="21" spans="1:9" ht="12.75">
      <c r="A21" s="28" t="s">
        <v>56</v>
      </c>
      <c r="B21" s="30" t="s">
        <v>84</v>
      </c>
      <c r="C21" s="28"/>
      <c r="D21" s="1" t="str">
        <f t="shared" si="2"/>
        <v>Net trading income</v>
      </c>
      <c r="E21" s="74">
        <v>0</v>
      </c>
      <c r="F21" s="44">
        <v>0</v>
      </c>
      <c r="G21" s="44">
        <v>0</v>
      </c>
      <c r="H21" s="68">
        <f>H8</f>
        <v>217</v>
      </c>
      <c r="I21" s="40">
        <f t="shared" si="3"/>
        <v>217</v>
      </c>
    </row>
    <row r="22" spans="1:9" ht="12.75">
      <c r="A22" s="28" t="s">
        <v>57</v>
      </c>
      <c r="B22" s="30" t="s">
        <v>85</v>
      </c>
      <c r="C22" s="28"/>
      <c r="D22" s="1" t="str">
        <f t="shared" si="2"/>
        <v>Other income</v>
      </c>
      <c r="E22" s="74">
        <v>0</v>
      </c>
      <c r="F22" s="44">
        <v>0</v>
      </c>
      <c r="G22" s="44">
        <v>0</v>
      </c>
      <c r="H22" s="68">
        <v>0</v>
      </c>
      <c r="I22" s="40">
        <f t="shared" si="3"/>
        <v>0</v>
      </c>
    </row>
    <row r="23" spans="1:10" ht="12.75">
      <c r="A23" s="28" t="s">
        <v>59</v>
      </c>
      <c r="B23" s="30" t="s">
        <v>87</v>
      </c>
      <c r="C23" s="28"/>
      <c r="D23" s="10" t="str">
        <f t="shared" si="2"/>
        <v>Revenues, in sum</v>
      </c>
      <c r="E23" s="75">
        <f>SUM(E19:E22)</f>
        <v>0</v>
      </c>
      <c r="F23" s="21">
        <f>SUM(F19:F22)</f>
        <v>0</v>
      </c>
      <c r="G23" s="21">
        <f>SUM(G19:G22)</f>
        <v>0</v>
      </c>
      <c r="H23" s="21">
        <f>SUM(H19:H22)</f>
        <v>217</v>
      </c>
      <c r="I23" s="21">
        <f t="shared" si="3"/>
        <v>217</v>
      </c>
      <c r="J23" s="22"/>
    </row>
    <row r="24" spans="1:9" ht="12.75">
      <c r="A24" s="28" t="s">
        <v>60</v>
      </c>
      <c r="B24" s="30" t="s">
        <v>88</v>
      </c>
      <c r="C24" s="28"/>
      <c r="D24" s="65" t="str">
        <f t="shared" si="2"/>
        <v>Costs</v>
      </c>
      <c r="E24" s="97">
        <f>E9</f>
        <v>-9</v>
      </c>
      <c r="F24" s="21">
        <f>F9</f>
        <v>-21</v>
      </c>
      <c r="G24" s="21">
        <f>G7+G9</f>
        <v>-1522</v>
      </c>
      <c r="H24" s="97">
        <f>H9</f>
        <v>-125</v>
      </c>
      <c r="I24" s="21">
        <f t="shared" si="3"/>
        <v>-1677</v>
      </c>
    </row>
    <row r="25" spans="1:9" ht="12.75">
      <c r="A25" s="28" t="s">
        <v>161</v>
      </c>
      <c r="B25" s="64" t="s">
        <v>162</v>
      </c>
      <c r="C25" s="28"/>
      <c r="D25" s="65" t="str">
        <f t="shared" si="2"/>
        <v>Impairments</v>
      </c>
      <c r="E25" s="97">
        <v>0</v>
      </c>
      <c r="F25" s="21">
        <v>0</v>
      </c>
      <c r="G25" s="21">
        <v>0</v>
      </c>
      <c r="H25" s="97">
        <f>H10</f>
        <v>116</v>
      </c>
      <c r="I25" s="21">
        <f t="shared" si="3"/>
        <v>116</v>
      </c>
    </row>
    <row r="26" spans="1:9" ht="12.75">
      <c r="A26" s="28" t="s">
        <v>227</v>
      </c>
      <c r="B26" s="64" t="s">
        <v>228</v>
      </c>
      <c r="C26" s="28"/>
      <c r="D26" s="101" t="str">
        <f t="shared" si="2"/>
        <v>Profit before tax, Non-core</v>
      </c>
      <c r="E26" s="97">
        <v>0</v>
      </c>
      <c r="F26" s="21">
        <v>0</v>
      </c>
      <c r="G26" s="21">
        <v>0</v>
      </c>
      <c r="H26" s="97">
        <f>H11</f>
        <v>-200</v>
      </c>
      <c r="I26" s="21">
        <f t="shared" si="3"/>
        <v>-200</v>
      </c>
    </row>
    <row r="27" spans="1:9" ht="13.5" thickBot="1">
      <c r="A27" s="28" t="s">
        <v>61</v>
      </c>
      <c r="B27" s="30" t="s">
        <v>89</v>
      </c>
      <c r="C27" s="28"/>
      <c r="D27" s="35" t="str">
        <f t="shared" si="2"/>
        <v>Effect on pre-tax profit</v>
      </c>
      <c r="E27" s="73">
        <f>SUM(E23:E26)</f>
        <v>-9</v>
      </c>
      <c r="F27" s="73">
        <f>SUM(F23:F26)</f>
        <v>-21</v>
      </c>
      <c r="G27" s="73">
        <f>SUM(G23:G26)</f>
        <v>-1522</v>
      </c>
      <c r="H27" s="73">
        <f>SUM(H23:H26)</f>
        <v>8</v>
      </c>
      <c r="I27" s="73">
        <f t="shared" si="3"/>
        <v>-1544</v>
      </c>
    </row>
    <row r="28" spans="1:8" ht="13.5" thickTop="1">
      <c r="A28" s="28"/>
      <c r="B28" s="28"/>
      <c r="C28" s="28"/>
      <c r="H28" s="22"/>
    </row>
    <row r="29" spans="5:9" ht="12.75">
      <c r="E29" s="22"/>
      <c r="F29" s="22"/>
      <c r="I29" s="22"/>
    </row>
    <row r="30" spans="8:9" ht="12.75">
      <c r="H30" s="22"/>
      <c r="I30" s="22"/>
    </row>
    <row r="31" ht="12.75">
      <c r="A31" s="90"/>
    </row>
    <row r="32" ht="12.75">
      <c r="A32" s="91"/>
    </row>
    <row r="33" ht="12.75">
      <c r="A33" s="92"/>
    </row>
    <row r="34" ht="12.75">
      <c r="H34" s="22"/>
    </row>
    <row r="35" ht="12.7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IF($A$3=1,B6,A6)</f>
        <v>Reported pre-tax profit</v>
      </c>
      <c r="E6" s="71">
        <v>7140</v>
      </c>
      <c r="F6" s="84">
        <v>6182</v>
      </c>
      <c r="G6" s="12">
        <v>6236</v>
      </c>
      <c r="H6" s="12">
        <v>6729</v>
      </c>
      <c r="I6" s="12">
        <v>26288</v>
      </c>
      <c r="K6" s="66"/>
      <c r="L6" s="66"/>
      <c r="M6" s="92"/>
      <c r="N6" s="92"/>
      <c r="O6" s="92"/>
    </row>
    <row r="7" spans="1:15" ht="12.7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2.75">
      <c r="E11" s="22"/>
      <c r="F11" s="22"/>
      <c r="G11" s="22"/>
    </row>
    <row r="13" spans="4:9" ht="12.75">
      <c r="D13" s="27" t="str">
        <f>D4</f>
        <v>2017 (DKK m)</v>
      </c>
      <c r="E13" s="6"/>
      <c r="F13" s="5"/>
      <c r="G13" s="5"/>
      <c r="H13" s="5"/>
      <c r="I13" s="5"/>
    </row>
    <row r="14" spans="4:9" ht="12.75">
      <c r="D14" s="7"/>
      <c r="E14" s="8" t="str">
        <f>E5</f>
        <v>Q1 </v>
      </c>
      <c r="F14" s="9" t="str">
        <f>F5</f>
        <v>Q2 </v>
      </c>
      <c r="G14" s="9" t="str">
        <f>G5</f>
        <v>Q3 </v>
      </c>
      <c r="H14" s="9" t="str">
        <f>H5</f>
        <v>Q4 </v>
      </c>
      <c r="I14" s="9" t="str">
        <f>I5</f>
        <v>Full year</v>
      </c>
    </row>
    <row r="15" spans="1:9" ht="12.7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2.75">
      <c r="A16" s="28" t="s">
        <v>206</v>
      </c>
      <c r="B16" s="100" t="s">
        <v>207</v>
      </c>
      <c r="C16" s="28"/>
      <c r="D16" s="1" t="str">
        <f t="shared" si="0"/>
        <v>Net fee income</v>
      </c>
      <c r="E16" s="72">
        <v>0</v>
      </c>
      <c r="F16" s="44">
        <v>0</v>
      </c>
      <c r="G16" s="44">
        <v>0</v>
      </c>
      <c r="H16" s="70">
        <v>0</v>
      </c>
      <c r="I16" s="40">
        <f t="shared" si="1"/>
        <v>0</v>
      </c>
    </row>
    <row r="17" spans="1:9" ht="12.75">
      <c r="A17" s="28" t="s">
        <v>56</v>
      </c>
      <c r="B17" s="30" t="s">
        <v>84</v>
      </c>
      <c r="C17" s="28"/>
      <c r="D17" s="1" t="str">
        <f t="shared" si="0"/>
        <v>Net trading income</v>
      </c>
      <c r="E17" s="74">
        <v>0</v>
      </c>
      <c r="F17" s="44">
        <v>0</v>
      </c>
      <c r="G17" s="44">
        <v>0</v>
      </c>
      <c r="H17" s="68">
        <v>0</v>
      </c>
      <c r="I17" s="40">
        <f t="shared" si="1"/>
        <v>0</v>
      </c>
    </row>
    <row r="18" spans="1:9" ht="12.75">
      <c r="A18" s="28" t="s">
        <v>57</v>
      </c>
      <c r="B18" s="30" t="s">
        <v>85</v>
      </c>
      <c r="C18" s="28"/>
      <c r="D18" s="1" t="str">
        <f t="shared" si="0"/>
        <v>Other income</v>
      </c>
      <c r="E18" s="74">
        <v>0</v>
      </c>
      <c r="F18" s="44">
        <v>0</v>
      </c>
      <c r="G18" s="44">
        <v>0</v>
      </c>
      <c r="H18" s="68">
        <v>0</v>
      </c>
      <c r="I18" s="40">
        <f t="shared" si="1"/>
        <v>0</v>
      </c>
    </row>
    <row r="19" spans="1:10" ht="12.75">
      <c r="A19" s="28" t="s">
        <v>59</v>
      </c>
      <c r="B19" s="30" t="s">
        <v>87</v>
      </c>
      <c r="C19" s="28"/>
      <c r="D19" s="10" t="str">
        <f t="shared" si="0"/>
        <v>Revenues, in sum</v>
      </c>
      <c r="E19" s="75">
        <f>SUM(E15:E18)</f>
        <v>0</v>
      </c>
      <c r="F19" s="21">
        <f>SUM(F15:F18)</f>
        <v>0</v>
      </c>
      <c r="G19" s="21">
        <f>SUM(G15:G18)</f>
        <v>0</v>
      </c>
      <c r="H19" s="97">
        <v>0</v>
      </c>
      <c r="I19" s="21">
        <f t="shared" si="1"/>
        <v>0</v>
      </c>
      <c r="J19" s="22"/>
    </row>
    <row r="20" spans="1:9" ht="12.75">
      <c r="A20" s="28" t="s">
        <v>60</v>
      </c>
      <c r="B20" s="30" t="s">
        <v>88</v>
      </c>
      <c r="C20" s="28"/>
      <c r="D20" s="65" t="str">
        <f t="shared" si="0"/>
        <v>Costs</v>
      </c>
      <c r="E20" s="97">
        <v>0</v>
      </c>
      <c r="F20" s="21">
        <v>0</v>
      </c>
      <c r="G20" s="21">
        <v>0</v>
      </c>
      <c r="H20" s="97">
        <f>H7</f>
        <v>312</v>
      </c>
      <c r="I20" s="21">
        <f t="shared" si="1"/>
        <v>312</v>
      </c>
    </row>
    <row r="21" spans="1:9" ht="12.7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2.75">
      <c r="E24" s="22"/>
      <c r="F24" s="22"/>
      <c r="I24" s="22"/>
    </row>
    <row r="25" spans="8:9" ht="12.75">
      <c r="H25" s="22"/>
      <c r="I25" s="22"/>
    </row>
    <row r="26" ht="12.75">
      <c r="A26" s="90"/>
    </row>
    <row r="27" ht="12.75">
      <c r="A27" s="91"/>
    </row>
    <row r="28" ht="12.75">
      <c r="A28" s="92"/>
    </row>
    <row r="29" ht="12.75">
      <c r="H29" s="22"/>
    </row>
    <row r="30" ht="12.7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I5</f>
        <v>Full year</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I5</f>
        <v>Full year</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B62420 - Marie Andersson</dc:creator>
  <cp:keywords/>
  <dc:description/>
  <cp:lastModifiedBy>Olav Roswalld Jørgensen</cp:lastModifiedBy>
  <cp:lastPrinted>2019-01-18T14:41:31Z</cp:lastPrinted>
  <dcterms:created xsi:type="dcterms:W3CDTF">2006-03-01T15:08:52Z</dcterms:created>
  <dcterms:modified xsi:type="dcterms:W3CDTF">2021-04-28T06:13:41Z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ies>
</file>