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at\3995bic\Web site\Opdateringer\Output Q4 2016\"/>
    </mc:Choice>
  </mc:AlternateContent>
  <bookViews>
    <workbookView xWindow="0" yWindow="0" windowWidth="28800" windowHeight="13020" activeTab="1"/>
  </bookViews>
  <sheets>
    <sheet name="Disclaimer" sheetId="1" r:id="rId1"/>
    <sheet name="Index" sheetId="2" r:id="rId2"/>
    <sheet name="1 " sheetId="3" r:id="rId3"/>
    <sheet name="2 " sheetId="4" r:id="rId4"/>
    <sheet name="3 "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28" r:id="rId28"/>
    <sheet name="27" sheetId="29" r:id="rId29"/>
    <sheet name="28" sheetId="30" r:id="rId30"/>
    <sheet name="29" sheetId="31" r:id="rId31"/>
    <sheet name="30" sheetId="32" r:id="rId32"/>
    <sheet name="31" sheetId="33" r:id="rId33"/>
    <sheet name="32" sheetId="34" r:id="rId34"/>
    <sheet name="33" sheetId="35" r:id="rId35"/>
    <sheet name="34" sheetId="36" r:id="rId36"/>
    <sheet name="35" sheetId="37" r:id="rId37"/>
    <sheet name="36" sheetId="38" r:id="rId38"/>
    <sheet name="38" sheetId="40" r:id="rId39"/>
    <sheet name="37" sheetId="39" r:id="rId40"/>
    <sheet name="39" sheetId="41" r:id="rId41"/>
  </sheets>
  <externalReferences>
    <externalReference r:id="rId42"/>
    <externalReference r:id="rId43"/>
  </externalReferences>
  <definedNames>
    <definedName name="AccountingStandard">[1]Parameters!$E$74:$E$77</definedName>
    <definedName name="ChecksResponses">[1]Parameters!$E$79:$E$82</definedName>
    <definedName name="CountryCode">[1]Parameters!$E$24:$E$45</definedName>
    <definedName name="legendcode">'[2]Tekst+legend'!$A$1</definedName>
    <definedName name="_xlnm.Print_Area" localSheetId="2">'1 '!$A$1:$F$63</definedName>
    <definedName name="_xlnm.Print_Area" localSheetId="11">'10'!$A$1:$R$34</definedName>
    <definedName name="_xlnm.Print_Area" localSheetId="12">'11'!$A$1:$G$26</definedName>
    <definedName name="_xlnm.Print_Area" localSheetId="13">'12'!$A$1:$H$14</definedName>
    <definedName name="_xlnm.Print_Area" localSheetId="14">'13'!$A$1:$J$18</definedName>
    <definedName name="_xlnm.Print_Area" localSheetId="15">'14'!$A$1:$I$9</definedName>
    <definedName name="_xlnm.Print_Area" localSheetId="16">'15'!$A$1:$I$19</definedName>
    <definedName name="_xlnm.Print_Area" localSheetId="17">'16'!$A$1:$J$25</definedName>
    <definedName name="_xlnm.Print_Area" localSheetId="18">'17'!$A$1:$E$13</definedName>
    <definedName name="_xlnm.Print_Area" localSheetId="19">'18'!$A$1:$E$23</definedName>
    <definedName name="_xlnm.Print_Area" localSheetId="20">'19'!$A$1:$C$15</definedName>
    <definedName name="_xlnm.Print_Area" localSheetId="3">'2 '!$A$1:$Q$34</definedName>
    <definedName name="_xlnm.Print_Area" localSheetId="21">'20'!$A$1:$D$12</definedName>
    <definedName name="_xlnm.Print_Area" localSheetId="22">'21'!$A$1:$C$27</definedName>
    <definedName name="_xlnm.Print_Area" localSheetId="23">'22'!$A$1:$C$12</definedName>
    <definedName name="_xlnm.Print_Area" localSheetId="24">'23'!$A$1:$F$11</definedName>
    <definedName name="_xlnm.Print_Area" localSheetId="25">'24'!$A$1:$F$61</definedName>
    <definedName name="_xlnm.Print_Area" localSheetId="26">'25'!$A$1:$C$25</definedName>
    <definedName name="_xlnm.Print_Area" localSheetId="27">'26'!$A$1:$G$64</definedName>
    <definedName name="_xlnm.Print_Area" localSheetId="28">'27'!$A$1:$F$32</definedName>
    <definedName name="_xlnm.Print_Area" localSheetId="29">'28'!$A$34:$G$64</definedName>
    <definedName name="_xlnm.Print_Area" localSheetId="30">'29'!$A$1:$G$31</definedName>
    <definedName name="_xlnm.Print_Area" localSheetId="4">'3 '!$A$1:$E$125</definedName>
    <definedName name="_xlnm.Print_Area" localSheetId="31">'30'!$A$1:$L$30</definedName>
    <definedName name="_xlnm.Print_Area" localSheetId="32">'31'!$A$1:$L$68</definedName>
    <definedName name="_xlnm.Print_Area" localSheetId="33">'32'!$A$1:$G$31</definedName>
    <definedName name="_xlnm.Print_Area" localSheetId="34">'33'!$A$1:$C$12</definedName>
    <definedName name="_xlnm.Print_Area" localSheetId="35">'34'!$A$1:$F$9</definedName>
    <definedName name="_xlnm.Print_Area" localSheetId="36">'35'!$A$1:$F$12</definedName>
    <definedName name="_xlnm.Print_Area" localSheetId="37">'36'!$A$1:$F$9</definedName>
    <definedName name="_xlnm.Print_Area" localSheetId="39">'37'!$A$1:$F$11</definedName>
    <definedName name="_xlnm.Print_Area" localSheetId="38">'38'!$A$1:$M$32</definedName>
    <definedName name="_xlnm.Print_Area" localSheetId="40">'39'!$A$1:$G$67</definedName>
    <definedName name="_xlnm.Print_Area" localSheetId="5">'4'!$A$1:$AL$46</definedName>
    <definedName name="_xlnm.Print_Area" localSheetId="6">'5'!$A$1:$C$69</definedName>
    <definedName name="_xlnm.Print_Area" localSheetId="7">'6'!$A$1:$C$19</definedName>
    <definedName name="_xlnm.Print_Area" localSheetId="8">'7'!$A$1:$D$35</definedName>
    <definedName name="_xlnm.Print_Area" localSheetId="9">'8'!$A$1:$M$68</definedName>
    <definedName name="_xlnm.Print_Area" localSheetId="10">'9'!$A$1:$S$66</definedName>
    <definedName name="_xlnm.Print_Area" localSheetId="0">Disclaimer!$A$1:$M$15</definedName>
    <definedName name="_xlnm.Print_Area" localSheetId="1">Index!$A$1:$B$51</definedName>
    <definedName name="ReportingCurrency">[1]Parameters!$E$48:$E$67</definedName>
    <definedName name="ReportingDate">[1]Parameters!$E$15:$E$22</definedName>
    <definedName name="ReportingUnit">[1]Parameters!$E$69:$E$72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3" i="5" l="1"/>
  <c r="C110" i="5"/>
  <c r="C94" i="5"/>
  <c r="E88" i="5"/>
  <c r="C87" i="5"/>
  <c r="C88" i="5" s="1"/>
  <c r="C89" i="5" s="1"/>
  <c r="E76" i="5"/>
  <c r="E89" i="5" s="1"/>
  <c r="C71" i="5"/>
  <c r="C76" i="5" s="1"/>
  <c r="E70" i="5"/>
  <c r="E66" i="5"/>
  <c r="E67" i="5" s="1"/>
  <c r="C66" i="5"/>
  <c r="C55" i="5"/>
  <c r="C67" i="5" s="1"/>
  <c r="E48" i="5"/>
  <c r="E55" i="5" s="1"/>
  <c r="C45" i="5"/>
  <c r="C46" i="5" s="1"/>
  <c r="C97" i="5" s="1"/>
  <c r="E32" i="5"/>
  <c r="E30" i="5"/>
  <c r="E23" i="5"/>
  <c r="E19" i="5"/>
  <c r="E45" i="5" s="1"/>
  <c r="E46" i="5" s="1"/>
  <c r="E97" i="5" s="1"/>
  <c r="E17" i="5"/>
  <c r="E16" i="5"/>
  <c r="C14" i="5"/>
  <c r="E13" i="5"/>
  <c r="C12" i="5"/>
  <c r="E12" i="5" s="1"/>
  <c r="E8" i="5"/>
  <c r="E7" i="5"/>
  <c r="E4" i="5"/>
  <c r="E3" i="5"/>
  <c r="E14" i="5" s="1"/>
  <c r="O30" i="4"/>
  <c r="K29" i="4"/>
  <c r="O29" i="4" s="1"/>
  <c r="O28" i="4"/>
  <c r="N28" i="4" s="1"/>
  <c r="J28" i="4"/>
  <c r="B28" i="4"/>
  <c r="E28" i="4" s="1"/>
  <c r="J26" i="4"/>
  <c r="O26" i="4" s="1"/>
  <c r="E26" i="4"/>
  <c r="K25" i="4"/>
  <c r="O25" i="4" s="1"/>
  <c r="N24" i="4"/>
  <c r="M24" i="4"/>
  <c r="J24" i="4"/>
  <c r="E24" i="4"/>
  <c r="B24" i="4"/>
  <c r="J22" i="4"/>
  <c r="O22" i="4" s="1"/>
  <c r="E22" i="4"/>
  <c r="B22" i="4"/>
  <c r="K21" i="4"/>
  <c r="O21" i="4" s="1"/>
  <c r="I21" i="4"/>
  <c r="F21" i="4"/>
  <c r="E21" i="4"/>
  <c r="C21" i="4"/>
  <c r="B21" i="4"/>
  <c r="N20" i="4"/>
  <c r="I20" i="4"/>
  <c r="O20" i="4" s="1"/>
  <c r="E20" i="4"/>
  <c r="B20" i="4"/>
  <c r="J19" i="4"/>
  <c r="O19" i="4" s="1"/>
  <c r="E19" i="4"/>
  <c r="B19" i="4"/>
  <c r="C19" i="4" s="1"/>
  <c r="O18" i="4"/>
  <c r="J18" i="4"/>
  <c r="E18" i="4"/>
  <c r="B18" i="4"/>
  <c r="J17" i="4"/>
  <c r="O17" i="4" s="1"/>
  <c r="E17" i="4"/>
  <c r="C17" i="4" s="1"/>
  <c r="B17" i="4"/>
  <c r="G16" i="4"/>
  <c r="O16" i="4" s="1"/>
  <c r="B16" i="4"/>
  <c r="E16" i="4" s="1"/>
  <c r="H15" i="4"/>
  <c r="O15" i="4" s="1"/>
  <c r="E15" i="4"/>
  <c r="B15" i="4"/>
  <c r="C15" i="4" s="1"/>
  <c r="O14" i="4"/>
  <c r="H14" i="4"/>
  <c r="J13" i="4"/>
  <c r="O13" i="4" s="1"/>
  <c r="J11" i="4"/>
  <c r="O11" i="4" s="1"/>
  <c r="B10" i="4"/>
  <c r="E10" i="4" s="1"/>
  <c r="G10" i="4" s="1"/>
  <c r="O10" i="4" s="1"/>
  <c r="B9" i="4"/>
  <c r="E9" i="4" s="1"/>
  <c r="L9" i="4" s="1"/>
  <c r="E8" i="4"/>
  <c r="O7" i="4"/>
  <c r="D6" i="4"/>
  <c r="O6" i="4" s="1"/>
  <c r="O5" i="4"/>
  <c r="E5" i="4"/>
  <c r="D5" i="4"/>
  <c r="B5" i="4"/>
  <c r="C5" i="4" s="1"/>
  <c r="B4" i="4"/>
  <c r="O4" i="4" s="1"/>
  <c r="O8" i="4" s="1"/>
  <c r="C68" i="5" l="1"/>
  <c r="C98" i="5" s="1"/>
  <c r="L24" i="4"/>
  <c r="O24" i="4" s="1"/>
  <c r="O9" i="4"/>
  <c r="O12" i="4" s="1"/>
  <c r="O23" i="4" s="1"/>
  <c r="O27" i="4" s="1"/>
  <c r="O31" i="4" s="1"/>
  <c r="E68" i="5"/>
  <c r="E98" i="5" s="1"/>
  <c r="D18" i="4"/>
  <c r="C18" i="4" s="1"/>
  <c r="E90" i="5" l="1"/>
  <c r="E99" i="5" s="1"/>
  <c r="C90" i="5"/>
  <c r="C99" i="5" s="1"/>
</calcChain>
</file>

<file path=xl/sharedStrings.xml><?xml version="1.0" encoding="utf-8"?>
<sst xmlns="http://schemas.openxmlformats.org/spreadsheetml/2006/main" count="2731" uniqueCount="903">
  <si>
    <t>ADDITIONAL PILLAR 3 DISCLOSURES</t>
  </si>
  <si>
    <r>
      <rPr>
        <sz val="12"/>
        <color theme="0"/>
        <rFont val="Danske Text"/>
      </rPr>
      <t xml:space="preserve">Contents </t>
    </r>
    <r>
      <rPr>
        <sz val="11"/>
        <color theme="0"/>
        <rFont val="Danske Text"/>
      </rPr>
      <t>(page numbers are links)</t>
    </r>
  </si>
  <si>
    <t>Page</t>
  </si>
  <si>
    <t>CAPITAL BASE AND CAPITAL REQUIREMENTS</t>
  </si>
  <si>
    <t xml:space="preserve">   Capital requirement and total risk exposure amount</t>
  </si>
  <si>
    <t xml:space="preserve">   Reconcilliation between balance sheet and statement of capital</t>
  </si>
  <si>
    <t xml:space="preserve">   Transitional own funds </t>
  </si>
  <si>
    <t xml:space="preserve">   Capital instruments main features</t>
  </si>
  <si>
    <t xml:space="preserve">CRR leverage ratio </t>
  </si>
  <si>
    <r>
      <rPr>
        <b/>
        <sz val="12"/>
        <color rgb="FF003F62"/>
        <rFont val="Danske Text"/>
      </rPr>
      <t>CREDIT RISK</t>
    </r>
    <r>
      <rPr>
        <sz val="12"/>
        <color rgb="FF003F62"/>
        <rFont val="Danske Text"/>
      </rPr>
      <t xml:space="preserve"> </t>
    </r>
  </si>
  <si>
    <t xml:space="preserve">   From credit exposure to exposure to default (EAD)</t>
  </si>
  <si>
    <t xml:space="preserve">   Credit exposure (EAD) before risk mitigation</t>
  </si>
  <si>
    <t xml:space="preserve">   Credit exposure (EAD) broken down by geography</t>
  </si>
  <si>
    <t xml:space="preserve">   Credit exposure (EAD) broken down by industry</t>
  </si>
  <si>
    <t xml:space="preserve">   Credit exposure (EAD) broken down by maturity </t>
  </si>
  <si>
    <t xml:space="preserve">   Rating agencies used for various exposure categories</t>
  </si>
  <si>
    <t xml:space="preserve">   Credit exposure (EAD) after risk mitigation where external ratings are applied</t>
  </si>
  <si>
    <t xml:space="preserve">   Credit exposure (EAD) to counterparties when country-risk classifications are used </t>
  </si>
  <si>
    <t>OTHER RISKS</t>
  </si>
  <si>
    <t>Counterparty Credit Risk EAD after netting and collateral by exposure class</t>
  </si>
  <si>
    <t>Counterparty Credit Risk EAD after netting and collateral by rating category</t>
  </si>
  <si>
    <t xml:space="preserve">   Value at Risk </t>
  </si>
  <si>
    <t xml:space="preserve">   Incremental Risk Charge </t>
  </si>
  <si>
    <t xml:space="preserve">   Exposure to equities outside the trading book</t>
  </si>
  <si>
    <t xml:space="preserve">   Group interest rate risk outside the trading book </t>
  </si>
  <si>
    <t xml:space="preserve">   Rating agencies used for securitisation positions</t>
  </si>
  <si>
    <t xml:space="preserve">   Aggregate amount of retained or purchased securitisation positions (EAD) and capital requirement</t>
  </si>
  <si>
    <t xml:space="preserve">   Aggregate amount of retained or purchased securitisation positions (EAD) broken down by risk-weight band</t>
  </si>
  <si>
    <t>Asset encumbrance</t>
  </si>
  <si>
    <t>THE USE OF SPECIAL INSTRUMENTS OR METHODOLOGIES</t>
  </si>
  <si>
    <t xml:space="preserve">   Credit exposure (EAD), AIRB portfolio and FIRB portfolio</t>
  </si>
  <si>
    <t xml:space="preserve">   AIRB and FIRB Credit exposure (EAD) by rating category</t>
  </si>
  <si>
    <t xml:space="preserve">   AIRB exposure-weighted (EAD) average LGD by rating category</t>
  </si>
  <si>
    <t xml:space="preserve">   AIRB and FIRB exposure-weighted (EAD) average risk weight by rating category</t>
  </si>
  <si>
    <t xml:space="preserve">   AIRB exposure-weighted (EAD) average conversion factors by rating category</t>
  </si>
  <si>
    <t xml:space="preserve">   AIRB Geographical breakdown of exposure weighted LGD</t>
  </si>
  <si>
    <t xml:space="preserve">   AIRB and FIRB Geographical breakdown of exposure weighted PD</t>
  </si>
  <si>
    <t xml:space="preserve">   Unutilised commitments (before CF adjustments) by rating category</t>
  </si>
  <si>
    <t xml:space="preserve">   Actual value adjustments (IRB portfolio)</t>
  </si>
  <si>
    <t xml:space="preserve">   Expected losses vs. actual value adjustments (IRB portfolio)</t>
  </si>
  <si>
    <t xml:space="preserve">   Probability of default (PD)</t>
  </si>
  <si>
    <t xml:space="preserve">   Loss given default (LGD)</t>
  </si>
  <si>
    <t xml:space="preserve">   Conversion factor (CF)</t>
  </si>
  <si>
    <t xml:space="preserve">   Credit exposure (EAD) covered by guarantors or credit derivatives, by rating category of counterparty</t>
  </si>
  <si>
    <t xml:space="preserve">   Credit exposure (EAD) secured on collateral received (after volatility adjustment)</t>
  </si>
  <si>
    <t>Capital requirement and total risk exposure amount</t>
  </si>
  <si>
    <t>Index</t>
  </si>
  <si>
    <t>Capital requirements</t>
  </si>
  <si>
    <t>Risk-weighted assets</t>
  </si>
  <si>
    <t>At 31 December (DKK millions)</t>
  </si>
  <si>
    <t/>
  </si>
  <si>
    <t>Credit risk:</t>
  </si>
  <si>
    <t>IRB approach:</t>
  </si>
  <si>
    <t>Central governments and central banks</t>
  </si>
  <si>
    <t>Institutions</t>
  </si>
  <si>
    <t>Corporate customers</t>
  </si>
  <si>
    <t>Retail</t>
  </si>
  <si>
    <t>Exposures secured by real property</t>
  </si>
  <si>
    <t>Other retail exposures</t>
  </si>
  <si>
    <t>Equity</t>
  </si>
  <si>
    <t>Securitisation</t>
  </si>
  <si>
    <t>Other non-credit-obligation assets</t>
  </si>
  <si>
    <t>IRB approach, total</t>
  </si>
  <si>
    <t>Standardised approach:</t>
  </si>
  <si>
    <t>Regional governments and local authorities</t>
  </si>
  <si>
    <t>Administrative bodies and non-commercial undertakings</t>
  </si>
  <si>
    <t xml:space="preserve"> -   </t>
  </si>
  <si>
    <t xml:space="preserve"> </t>
  </si>
  <si>
    <t>Other public entities</t>
  </si>
  <si>
    <t>Multilateral development banks</t>
  </si>
  <si>
    <t>International organisations</t>
  </si>
  <si>
    <t>Retail customers</t>
  </si>
  <si>
    <t>Exposures secured by real estate property</t>
  </si>
  <si>
    <t>Past due items</t>
  </si>
  <si>
    <t>Items belonging to regulatory high-risk categories</t>
  </si>
  <si>
    <t>Covered bonds</t>
  </si>
  <si>
    <t>Securitisation positions</t>
  </si>
  <si>
    <t>Short-term exposures to institutions and corporations</t>
  </si>
  <si>
    <t>Exposures in the form of collective investment undertakings</t>
  </si>
  <si>
    <t>Other items</t>
  </si>
  <si>
    <t>Standardised approach, total</t>
  </si>
  <si>
    <t>Credit risk, total</t>
  </si>
  <si>
    <t>Counterparty risk:</t>
  </si>
  <si>
    <t>Counterparty risk - Standardised approach</t>
  </si>
  <si>
    <t>Counterparty risk - FIRB approach</t>
  </si>
  <si>
    <t>Counterparty risk - AIRB approach</t>
  </si>
  <si>
    <t>Counterparty risk - Total</t>
  </si>
  <si>
    <t>CVA risk charge - Standardised method</t>
  </si>
  <si>
    <t>CVA risk charge - Advanced method</t>
  </si>
  <si>
    <t>CVA risk charge - Total</t>
  </si>
  <si>
    <t>CCP default risk - Total</t>
  </si>
  <si>
    <t>Counterparty risk, total (Incl. CCP and CVA)</t>
  </si>
  <si>
    <t>Market risk:</t>
  </si>
  <si>
    <t>Internal models:</t>
  </si>
  <si>
    <t>VaR</t>
  </si>
  <si>
    <t>Stressed VaR</t>
  </si>
  <si>
    <t>Incremental risk</t>
  </si>
  <si>
    <t>Internal model, total</t>
  </si>
  <si>
    <t>Associates pro-rata</t>
  </si>
  <si>
    <t>Specific risk securitisation positions</t>
  </si>
  <si>
    <t>Delivery and similar risks</t>
  </si>
  <si>
    <t>Market risk (without counterparty risk), total</t>
  </si>
  <si>
    <t>Operational risk</t>
  </si>
  <si>
    <t>Total risk-weighted assets</t>
  </si>
  <si>
    <t>Total minimum capital requirement</t>
  </si>
  <si>
    <t>Reconcilliation between balance sheet and statement of capital</t>
  </si>
  <si>
    <t>Balance sheet</t>
  </si>
  <si>
    <t>Statement of Capital</t>
  </si>
  <si>
    <t>At 31 december 2016 (DKK millions)</t>
  </si>
  <si>
    <t>IFRS</t>
  </si>
  <si>
    <t>Prudential scope of consolidation</t>
  </si>
  <si>
    <t>Changes, Danish GAAP</t>
  </si>
  <si>
    <t>Balance sheet, Danish GAAP</t>
  </si>
  <si>
    <t>Conglomorate method*</t>
  </si>
  <si>
    <t>Dividend proposed</t>
  </si>
  <si>
    <t>Prudential filters</t>
  </si>
  <si>
    <t>Phasing in of deduction</t>
  </si>
  <si>
    <t>Other deductions</t>
  </si>
  <si>
    <t>Phasing in of transfer to/from T1 and T2</t>
  </si>
  <si>
    <t>Transferred to/from CET1, T1 and T2</t>
  </si>
  <si>
    <t>Phasing Out of Non-Qualifying Instruments</t>
  </si>
  <si>
    <t>Other</t>
  </si>
  <si>
    <t>Total</t>
  </si>
  <si>
    <t>(DKK millions)</t>
  </si>
  <si>
    <t>Total equity</t>
  </si>
  <si>
    <t xml:space="preserve">Total equity </t>
  </si>
  <si>
    <t>Domicil property, other assets</t>
  </si>
  <si>
    <t>Revaluation of domicile property at fair value</t>
  </si>
  <si>
    <t>Tax effect of domicile property</t>
  </si>
  <si>
    <t>Tax effect</t>
  </si>
  <si>
    <t>Associated undertakings, equity method</t>
  </si>
  <si>
    <t>Reserves in undertakings consolidated on a pro rata basis</t>
  </si>
  <si>
    <t>Total equity, Danish GAAP</t>
  </si>
  <si>
    <t>Total equity calculated in accordance with the rules of the Danish FSA</t>
  </si>
  <si>
    <t>Issued additional tier 1, reseve in equity</t>
  </si>
  <si>
    <t>Additional tier 1 capital instruments included in total equity</t>
  </si>
  <si>
    <t>Accrued interest additional tier 1, reserve in equity</t>
  </si>
  <si>
    <t>Accrued interest on additional tier 1 capital instruments</t>
  </si>
  <si>
    <t>Tax effect of the accrued interest on additional tier 1</t>
  </si>
  <si>
    <t>Tax on accrued interest on additional tier 1 capital instruments</t>
  </si>
  <si>
    <t>Common equity tier 1 capital instruments</t>
  </si>
  <si>
    <t>Unutilised permission to obtain own shares</t>
  </si>
  <si>
    <t>Adjustment to eligible capital instruments</t>
  </si>
  <si>
    <t>Prudent Valuation</t>
  </si>
  <si>
    <t>Derivative with negative fair value, trading portfolio</t>
  </si>
  <si>
    <t>Proposed dividends, reserve in equity</t>
  </si>
  <si>
    <t>Intangible assets</t>
  </si>
  <si>
    <t>Intangible assets of banking operations</t>
  </si>
  <si>
    <t>Deferred tax liabilities</t>
  </si>
  <si>
    <t>Deferred tax on intangible assets</t>
  </si>
  <si>
    <t>Deferred tax asset</t>
  </si>
  <si>
    <t>Deferred tax assets that rely on future profitability excluding temporary differences</t>
  </si>
  <si>
    <t>Defined benefit pension fund assets, other assets</t>
  </si>
  <si>
    <t>Defined benefit pension fund assets</t>
  </si>
  <si>
    <t>Insurance companies, consolidated, net assets</t>
  </si>
  <si>
    <t>Statutory deduction for insurance subsidiaries</t>
  </si>
  <si>
    <t>Other statutory deductions</t>
  </si>
  <si>
    <t>Common equity tier 1 capital</t>
  </si>
  <si>
    <t>Additional tier 1</t>
  </si>
  <si>
    <t>Additional tier 1 capital instruments</t>
  </si>
  <si>
    <t>Insurance companies, consolidated</t>
  </si>
  <si>
    <t>Holdings other credit instituions, trading porfolio assets</t>
  </si>
  <si>
    <t>Tier 1 capital</t>
  </si>
  <si>
    <t>Subordinated debt, excluding additional tier 1</t>
  </si>
  <si>
    <t>Tier 2 capital instruments</t>
  </si>
  <si>
    <t>Total capital</t>
  </si>
  <si>
    <t xml:space="preserve">Transitional own funds </t>
  </si>
  <si>
    <t>Common Equity Tier 1 capital: instruments and reserves</t>
  </si>
  <si>
    <t>(B) 
REGULATION (EU) No 575/2013 ARTICLE REFERENCE</t>
  </si>
  <si>
    <t>(C) 
AMOUNTS SUBJECT TO PRE-REGULATION (EU) No 575/2013 TREATMENT OR PRESCRIBED RESIDUAL AMOUNT OF REGULATION (EU) 575/2013</t>
  </si>
  <si>
    <t>Capital instruments and the related share premium accounts</t>
  </si>
  <si>
    <t>26 (1), 27, 28, 29, EBA list 26 (3)</t>
  </si>
  <si>
    <t>of which: Instrument type 1</t>
  </si>
  <si>
    <t>EBA list 26 (3)</t>
  </si>
  <si>
    <t>of which: Instrument type 2</t>
  </si>
  <si>
    <t>of which: Instrument type 3</t>
  </si>
  <si>
    <t>Retained earnings</t>
  </si>
  <si>
    <t>26 (1) (c)</t>
  </si>
  <si>
    <t>Accumulated other comprehensive income (and any other reserves)</t>
  </si>
  <si>
    <t>26 (1)</t>
  </si>
  <si>
    <t>3a</t>
  </si>
  <si>
    <t>Funds for general banking risk</t>
  </si>
  <si>
    <t>26 (1) (f)</t>
  </si>
  <si>
    <t>Amount of qualifying items referred to in Article 484 (3) and the related share premium accounts subject to phase out from CET1</t>
  </si>
  <si>
    <t>486 (2)</t>
  </si>
  <si>
    <t>Public sector capital injections grandfathered until 1 january 2018</t>
  </si>
  <si>
    <t>483 (2)</t>
  </si>
  <si>
    <t>Minority interests (amount allowed in consolidated CET1)</t>
  </si>
  <si>
    <t>84, 479, 480</t>
  </si>
  <si>
    <t>5a</t>
  </si>
  <si>
    <t>Independently reviewed interim profits net of any foreseeable charge or dividend</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</si>
  <si>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</si>
  <si>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</si>
  <si>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</si>
  <si>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</si>
  <si>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</si>
  <si>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</si>
  <si>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36 (1) (b), 37, 472 (4)</t>
  </si>
  <si>
    <t>Empty set in the EU</t>
  </si>
  <si>
    <t>Deferred tax assets that rely on future profitability excluding those arising from temporary difference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</si>
  <si>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</si>
  <si>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</si>
  <si>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</si>
  <si>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</si>
  <si>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</si>
  <si>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</si>
  <si>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</si>
  <si>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</si>
  <si>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</si>
  <si>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</si>
  <si>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</si>
  <si>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</si>
  <si>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</si>
  <si>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(negatvie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</si>
  <si>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</si>
  <si>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</si>
  <si>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</si>
  <si>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</si>
  <si>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</si>
  <si>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20a</t>
  </si>
  <si>
    <t>Exposure amount of the following items which qualify for a RW of 1250%, where the institution opts for the deduction alternative</t>
  </si>
  <si>
    <t>36 (1) (k)</t>
  </si>
  <si>
    <t>20b</t>
  </si>
  <si>
    <t>of which: qualifying holdings outside the financial sector (negative amount)</t>
  </si>
  <si>
    <t>36 (1) (k) (i), 89 to 91</t>
  </si>
  <si>
    <t>20c</t>
  </si>
  <si>
    <t>of which: securitisation positions (negative amount)</t>
  </si>
  <si>
    <t>36 (1) (k) (ii) 
243 (1) (b)
244 (1) (b)
258</t>
  </si>
  <si>
    <t>20d</t>
  </si>
  <si>
    <t>of which: free deliveries (negative amount)</t>
  </si>
  <si>
    <t>36 (1) (k) (iii), 379 (3)</t>
  </si>
  <si>
    <t>Deferred tax assets arising from temporary difference (amount above 10 % threshold , net of related tax liability where the conditions in Article 38  (3) are met) (negative amount)</t>
  </si>
  <si>
    <t>36 (1) (c), 38, 48 (1) (a),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</si>
  <si>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</si>
  <si>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</si>
  <si>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</si>
  <si>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</si>
  <si>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</si>
  <si>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</si>
  <si>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</si>
  <si>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</si>
  <si>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</si>
  <si>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</si>
  <si>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</si>
  <si>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</si>
  <si>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</si>
  <si>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</si>
  <si>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26b</t>
  </si>
  <si>
    <t>Amount to be deducted from or added to Common Equity Tier 1 capital with regard to additional filters and deductions required pre CRR</t>
  </si>
  <si>
    <t>Qualifying AT1 deductions that exceeds the AT1 capital of the institution (negative amount)</t>
  </si>
  <si>
    <t>36 (1) (j)</t>
  </si>
  <si>
    <t>Total regulatory adjustments to Common Equity Tier 1 (CET1)</t>
  </si>
  <si>
    <t>Common Equity Tier 1  (CET1) capital</t>
  </si>
  <si>
    <t>Additional Tier 1 (AT1) capital: instruments</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</si>
  <si>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</si>
  <si>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</si>
  <si>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</si>
  <si>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</si>
  <si>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</si>
  <si>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483 (3)</t>
  </si>
  <si>
    <t xml:space="preserve">Qualifying Tier 1 capital included in consolidated AT1 capital (including minority interest not included in row 5) issued by subsidiaries and held by third parties </t>
  </si>
  <si>
    <t>85, 86, 480</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</si>
  <si>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</si>
  <si>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</si>
  <si>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</si>
  <si>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</si>
  <si>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52 (1) (b), 56 (a), 57, 475 (2)</t>
  </si>
  <si>
    <t>Holdings of the AT1 instruments of financial sector entities where those entities have reciprocal cross holdings with the institution designed to inflate artificially the own funds of the institution (negative amount)</t>
  </si>
  <si>
    <t>56 (b), 58, 475 (3)</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</si>
  <si>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</si>
  <si>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 475 (4)</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</si>
  <si>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</si>
  <si>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 475 (4)</t>
  </si>
  <si>
    <t>Regulatory adjustments applied to Additional Tier 1 capital in respect of amounts subject to pre-CRR treatment and transitional treatments subject to phase-out as prescribed in Regulation (EU) No 585/2013 (ie. CRR residual amounts)</t>
  </si>
  <si>
    <t>41a</t>
  </si>
  <si>
    <t>Residual amounts deducted from Additional Tier 1 capital with regard to deduction from Common Equity Tier 1 capital during the transitional period pursuant to article 472 of Regulation (EU) No 575/2013</t>
  </si>
  <si>
    <t>472, 473(3)(a), 472 (4), 472 (6), 472 (8) (a), 472 (9), 472 (10) (a), 472 (11) (a)</t>
  </si>
  <si>
    <t>41b</t>
  </si>
  <si>
    <t>Residual amounts deducted from Additional Tier 1 capital with regard to deduction from Tier 2 capital during the transitional period pursuant to article 475 of Regulation (EU) No 575/2013</t>
  </si>
  <si>
    <t>477, 477 (3), 477 (4) (a)</t>
  </si>
  <si>
    <t>41c</t>
  </si>
  <si>
    <t>Amounts to be deducted from added to Additional Tier 1 capital with regard to additional filters and deductions required pre- CRR</t>
  </si>
  <si>
    <t>467, 468, 481</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</si>
  <si>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</si>
  <si>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</si>
  <si>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</si>
  <si>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</si>
  <si>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</si>
  <si>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</si>
  <si>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</si>
  <si>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</si>
  <si>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</si>
  <si>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483 (4)</t>
  </si>
  <si>
    <t>Qualifying own funds instruments included in consolidated T2 capital (including minority interest and AT1 instruments not included in rows 5 or 34) issued by subsidiaries and held by third party</t>
  </si>
  <si>
    <t>87, 88, 480</t>
  </si>
  <si>
    <t>Credit risk adjustments</t>
  </si>
  <si>
    <t>62 (c) &amp; (d)</t>
  </si>
  <si>
    <t xml:space="preserve">Tier 2 (T2) capital before regulatory adjustment </t>
  </si>
  <si>
    <t>Tier 2 (T2) capital: regulatory adjustments</t>
  </si>
  <si>
    <t>Direct and indirect holdings by an institution of own T2 instruments and subordinated loans (negative amount)</t>
  </si>
  <si>
    <t>63 (b) (i), 66 (a), 67, 477 (2)</t>
  </si>
  <si>
    <t>Holdings of the T2 instruments and subordinated loans of financial sector entities where those entities have reciprocal cross holdings with the institutions designed to inflate artificially the own funds of the institution (negative amount)</t>
  </si>
  <si>
    <t>66 (b), 68, 477 (3)</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</si>
  <si>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</si>
  <si>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66 (c), 69, 70, 79, 477 (4)</t>
  </si>
  <si>
    <t>54a</t>
  </si>
  <si>
    <t>Of which new holdings not subject to transitional arrangements</t>
  </si>
  <si>
    <t>54b</t>
  </si>
  <si>
    <t>Of which holdings existing befor 1 January 2013 and subject to transitional arrangements</t>
  </si>
  <si>
    <t>Direct, indirect and synthetic holdings of the T2 instruments and subordinated loans of financial sector entities where the institution has a significant investment in those entities (net of eligible short positions) (negative amounts)</t>
  </si>
  <si>
    <t>66 (d), 69, 79, 477 (4)</t>
  </si>
  <si>
    <t>Regulatory adjustments applied to tier 2 in respect of amounts subject to pre-CRR treatment and transitional treatments subject to phase out as prescribed in Regulation (EU) No 575/2013 (i.e. CRR residual amounts)</t>
  </si>
  <si>
    <t>56a</t>
  </si>
  <si>
    <t>Residual amounts deducted from Tier 2 capital with regard to deduction from Common Equity Tier 1 capital during the transitional period pursuant to article 472 of Regulation (EU) No 575/2013</t>
  </si>
  <si>
    <t>472, 472(3)(a), 472 (4), 472 (6), 472 (8), 472 (9), 472 (10) (a), 472 (11) (a)</t>
  </si>
  <si>
    <t>56b</t>
  </si>
  <si>
    <t>Residual amounts deducted from Tier 2 capital with regard to deduction from Additional Tier 1 capital during the transitional period pursuant to article 475 of Regulation (EU) No 575/2013</t>
  </si>
  <si>
    <t>475, 475 (2) (a), 475 (3), 475 (4) (a)</t>
  </si>
  <si>
    <t>56c</t>
  </si>
  <si>
    <t>Amounts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</si>
  <si>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</si>
  <si>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</si>
  <si>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</si>
  <si>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</si>
  <si>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 (i.e. CRR residual amount)</t>
  </si>
  <si>
    <t>Of which:… items not deducted from CET1 (Regulation (EU) No 575/2013 residual amounts) (items to be detailed line by line, e.g. Deferred tax assets that rely on future profitability net of related tax liability, indirect holdings of own CET1, etc)</t>
  </si>
  <si>
    <t>472, 472 (5), 472 (8) (b), 472 (10) (b), 472 (11) (b)</t>
  </si>
  <si>
    <t>Of which:…items not deducted from AT1 items (Regulation (EU) No 575/2013 residual amounts) (items to be detailed line by line, e.g. Reciprocal cross holdings in T2 instruments, direct holdings of non-significant investments in the capital of other financial sector entities, etc.)</t>
  </si>
  <si>
    <t>475, 475 (2) (b), 475 (2) ©, 475 (4) (b)</t>
  </si>
  <si>
    <t>Items not deducted from T2 items (Regulation (EU) No 575/2013 residual amounts) (items to be detailed line by line, e.g. Indirect holdings of own T2 instruments, indirect holdings of non-significant investments in the capital of other financial sector entities, indirect holdings of significant investments in the capital of other financial sector entities etc)</t>
  </si>
  <si>
    <t>477, 477 (2) (b), 477 (2) (c), 477 (4) (b)</t>
  </si>
  <si>
    <t>Capital ratios and buffers</t>
  </si>
  <si>
    <t>Common Equity Tier 1 (as a percentage of total risk exposure amount</t>
  </si>
  <si>
    <t>92 (2) (a), 465</t>
  </si>
  <si>
    <t>Tier 1 (as a percentage of total risk exposure amount</t>
  </si>
  <si>
    <t>92 (2) (b), 465</t>
  </si>
  <si>
    <t>Total capital (as a percentage of total risk exposure amount</t>
  </si>
  <si>
    <t>92 (2) (c)</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</si>
  <si>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</si>
  <si>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n/a</t>
  </si>
  <si>
    <t>CRD 128, 129, 140</t>
  </si>
  <si>
    <t>of which: capital conservation buffer requirement</t>
  </si>
  <si>
    <t>of which: countercyclical buffer requirement</t>
  </si>
  <si>
    <t>of which: systemic risk buffer requirement</t>
  </si>
  <si>
    <t>67a</t>
  </si>
  <si>
    <t>of which: Global Systemically Important Institution (G-SII) or Other Systemically Important Institution (O-SII) buffer</t>
  </si>
  <si>
    <t>CRD 131</t>
  </si>
  <si>
    <t>Common Equity Tier 1 available to meet buffers (as a percentage of risk exposure amount)</t>
  </si>
  <si>
    <t>CRD 128</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</si>
  <si>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</si>
  <si>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</si>
  <si>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</si>
  <si>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36 (1) (h), 45, 46, 472 (10)
56 (c), 59, 60, 475 (4), 66 (c), 69, 70, 477 (4)</t>
  </si>
  <si>
    <t>Direct and indirect holdings of the CET1 instruments of financial sector entities where the institution has a significant investment in those entities (amount below 10% threshold and net of eligible short positions</t>
  </si>
  <si>
    <t>36 (1) (i), 45, 48, 470, 472 (11)</t>
  </si>
  <si>
    <t>Deferred tax assets arising from temporary difference (amount below 10 % threshold , net of related tax liability where the conditions in Article 38  (3) are met)</t>
  </si>
  <si>
    <t>36 (1) (c), 38, 48, 470, 472 (5)</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</si>
  <si>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</si>
  <si>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</si>
  <si>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</si>
  <si>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</si>
  <si>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</si>
  <si>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</si>
  <si>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</si>
  <si>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</si>
  <si>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</si>
  <si>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</si>
  <si>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</si>
  <si>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</si>
  <si>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</si>
  <si>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</si>
  <si>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</si>
  <si>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Capital instruments main features</t>
  </si>
  <si>
    <t>At 31 December 2016</t>
  </si>
  <si>
    <t>Issuer</t>
  </si>
  <si>
    <t>Danske Bank A/S</t>
  </si>
  <si>
    <t>Danske Bank plc</t>
  </si>
  <si>
    <t>Unique identifier (eg. CUSIP, ISIN or Bloomberg identifier for private placement)</t>
  </si>
  <si>
    <t>XS0214342569</t>
  </si>
  <si>
    <t>XS0279056419</t>
  </si>
  <si>
    <t>XS0286467989</t>
  </si>
  <si>
    <t>XS0287195233</t>
  </si>
  <si>
    <t>XS0286467559</t>
  </si>
  <si>
    <t>XS1044578273</t>
  </si>
  <si>
    <t>XS1190987427</t>
  </si>
  <si>
    <t>DK0030386610</t>
  </si>
  <si>
    <t>XS0202776299</t>
  </si>
  <si>
    <t>XS0235924288</t>
  </si>
  <si>
    <t>XS0176929684</t>
  </si>
  <si>
    <t>XS0974372467</t>
  </si>
  <si>
    <t>XS0999631400</t>
  </si>
  <si>
    <t>XS0999631665</t>
  </si>
  <si>
    <t>NO0010697402</t>
  </si>
  <si>
    <t>DK0030330071</t>
  </si>
  <si>
    <t>DK0030329818</t>
  </si>
  <si>
    <t>CH0230277821</t>
  </si>
  <si>
    <t>XS1068866950</t>
  </si>
  <si>
    <t>Governing law(s) of the instrument</t>
  </si>
  <si>
    <t>English/Danish</t>
  </si>
  <si>
    <t>English/Finnish</t>
  </si>
  <si>
    <t>Regulatory treatment</t>
  </si>
  <si>
    <t>Transitional CCR rules</t>
  </si>
  <si>
    <t>Tier 2</t>
  </si>
  <si>
    <t>Post-transitional CRR rules</t>
  </si>
  <si>
    <t>Ineligible</t>
  </si>
  <si>
    <t>Eligible at solo/(sub-) consolidated/ solo &amp; (sub-)consolidated</t>
  </si>
  <si>
    <t>Solo and (sub-)Consolidated</t>
  </si>
  <si>
    <t>Solo</t>
  </si>
  <si>
    <t>Instrument type (types to be specified by each jurisdiction)</t>
  </si>
  <si>
    <t>Additional Tier 1 (grandfathered) 
as published in Regulation 
(EU) No 575/2013 article 484.4</t>
  </si>
  <si>
    <t>Additional Tier 1 (grandfathered)  as published in Regulation 
(EU) No 575/2013 article 484.4</t>
  </si>
  <si>
    <t xml:space="preserve">Additional Tier 1 
as published in Regulation 
(EU) No 575/2013 article 52 </t>
  </si>
  <si>
    <t>Tier 2 (grandfathered) 
as published in Regulation 
(EU) No 575/2013 article 484.4</t>
  </si>
  <si>
    <t>Tier 2 as published in Regulation 
(EU) No 575/2013 article 63</t>
  </si>
  <si>
    <t>Amount recognised in regulatory capital (as of most recent reporting date)</t>
  </si>
  <si>
    <t>1,304,175,000 (currently 0 as call exercised 16-03-2017)</t>
  </si>
  <si>
    <t>4,347,250,000 (currently 0 as call exercised 15-02-2017)</t>
  </si>
  <si>
    <t>1,050,975,000 (currently 0 as call exercised 15-02-2017)</t>
  </si>
  <si>
    <t>4,460,580,000</t>
  </si>
  <si>
    <t>506,025,000</t>
  </si>
  <si>
    <t>5,575,725,000</t>
  </si>
  <si>
    <t>3,000,000,000</t>
  </si>
  <si>
    <t>743,430,000</t>
  </si>
  <si>
    <t>3,043,075,000</t>
  </si>
  <si>
    <t>7,434,300,000</t>
  </si>
  <si>
    <t>1,245,600,000</t>
  </si>
  <si>
    <t>700,650,000</t>
  </si>
  <si>
    <t>572,740,000</t>
  </si>
  <si>
    <t>1,038,345,000</t>
  </si>
  <si>
    <t>3,717,150,000</t>
  </si>
  <si>
    <t>Nominal amount of instrument</t>
  </si>
  <si>
    <t>GBP 150,000,000</t>
  </si>
  <si>
    <t>GBP 500,000,000</t>
  </si>
  <si>
    <t>SEK 1,350,000,000</t>
  </si>
  <si>
    <t>EUR 600,000,000</t>
  </si>
  <si>
    <t>SEK 650,000,000</t>
  </si>
  <si>
    <t>EUR 750,000,000</t>
  </si>
  <si>
    <t>DKK 3,000,000,000</t>
  </si>
  <si>
    <t>EUR 100,000,000</t>
  </si>
  <si>
    <t>EUR    21,816,000</t>
  </si>
  <si>
    <t>GBP 350,000,000</t>
  </si>
  <si>
    <t>EUR 1,000,000,000</t>
  </si>
  <si>
    <t>SEK 1,600,000,000</t>
  </si>
  <si>
    <t>SEK 900,000,000</t>
  </si>
  <si>
    <t>NOK 700,000,000</t>
  </si>
  <si>
    <t>DKK 1,700,000,000</t>
  </si>
  <si>
    <t>DKK 1,150,000,000</t>
  </si>
  <si>
    <t>CHF 150,000,000</t>
  </si>
  <si>
    <t>EUR 500,000,000</t>
  </si>
  <si>
    <t>9a</t>
  </si>
  <si>
    <t>Issue price</t>
  </si>
  <si>
    <t>99..913</t>
  </si>
  <si>
    <t>99..964</t>
  </si>
  <si>
    <t>99..791</t>
  </si>
  <si>
    <t>100..752</t>
  </si>
  <si>
    <t>99..893</t>
  </si>
  <si>
    <t>9b</t>
  </si>
  <si>
    <t>Redemption price</t>
  </si>
  <si>
    <t>Accounting classification</t>
  </si>
  <si>
    <t>Liability - amortised cost</t>
  </si>
  <si>
    <t>Shareholders ' equity</t>
  </si>
  <si>
    <t>Original date of issuance</t>
  </si>
  <si>
    <t>Perpetual or dated</t>
  </si>
  <si>
    <t>Perpetual</t>
  </si>
  <si>
    <t>Dated</t>
  </si>
  <si>
    <t xml:space="preserve">Original maturity date </t>
  </si>
  <si>
    <t>Issuer call subject to prior supervisory approval</t>
  </si>
  <si>
    <t>Yes</t>
  </si>
  <si>
    <t>Optional call date, contigent call dates and redemption amount</t>
  </si>
  <si>
    <t>16-03-2017
100 per cent of Nominal amount
In addition Tax/Regulatory call</t>
  </si>
  <si>
    <t>15-02-2017
100 per cent of Nominal amount
In addition Tax/Regulatory call</t>
  </si>
  <si>
    <t>15-05-2017
100 per cent of Nominal amount
In addition Tax/Regulatory call</t>
  </si>
  <si>
    <t>15-8-2017
100 per cent of Nominal amount
In addition Tax/Regulatory call</t>
  </si>
  <si>
    <t>06-04-2020 100 per cent of Nominal amount
In addition Tax/Regulatory call</t>
  </si>
  <si>
    <t>06-04-2022 100 per cent of Nominal amount
In addition Tax/Regulatory call</t>
  </si>
  <si>
    <t>23-11-2021 100 per cent of Nominal amount. In addition Tax/Regulatory call</t>
  </si>
  <si>
    <t>13-10-2015  100 per cent of Nominal amount
In addition Tax/Regulatory call</t>
  </si>
  <si>
    <t>16-12-2010 
100 per cent of Nominal amount
In addition Tax/Regulatory call</t>
  </si>
  <si>
    <t>29-09-2018
100 per cent of Nominal amount
In addition Tax/Regulatory call</t>
  </si>
  <si>
    <t>04-10-2018
100 per cent of Nominal amount
In addition Tax/Regulatory call</t>
  </si>
  <si>
    <t>05-06-2019
100 per cent of Nominal amount
In addition Tax/Regulatory call</t>
  </si>
  <si>
    <t>06-12-2018
100 per cent of Nominal amount
In addition Tax/Regulatory call</t>
  </si>
  <si>
    <t>06-06-2019
100 per cent of Nominal amount
In addition Tax/Regulatory call</t>
  </si>
  <si>
    <t>09-12-2020
100 per cent of Nominal amount
In addition Tax/Regulatory call</t>
  </si>
  <si>
    <t>18-12-2020
100 per cent of Nominal amount
In addition Tax/Regulatory call</t>
  </si>
  <si>
    <t>19-05-2021
100 per cent of Nominal amount
In addition Tax/Regulatory call</t>
  </si>
  <si>
    <t>Subsequent call dates, if applicable</t>
  </si>
  <si>
    <t>Subsequent coupon days</t>
  </si>
  <si>
    <t>N/A</t>
  </si>
  <si>
    <t>Coupons / dividends</t>
  </si>
  <si>
    <t>Fixed or floating dividend/coupon</t>
  </si>
  <si>
    <t>Fixed to floating</t>
  </si>
  <si>
    <t>Floating</t>
  </si>
  <si>
    <t>Fixed</t>
  </si>
  <si>
    <t>Coupon rate and any related index</t>
  </si>
  <si>
    <t>Fixed 5.563 per cent per annum to call date thereafter reset  to 3M GBP LIBOR + 1.44 per cent p.a.</t>
  </si>
  <si>
    <t>Fixed 5.684 per cent per annum to call date thereafter reset  to 3M GBP LIBOR + 1.70 per cent p.a.</t>
  </si>
  <si>
    <t>Floating 3M Stibor +0.65 per cent p.a. to call date thereafter 3M  STIBOR + 1.65 per cent pa.</t>
  </si>
  <si>
    <t>Fixed 4.878 per cent per annum to call date thereafter reset  to 3M EURIBOR + 1.62 per cent p.a.</t>
  </si>
  <si>
    <t>Fixed 5.1192 per cent per annum to call date thereafter reset  to 3M STIBOR + 1.65 per cent p.a.</t>
  </si>
  <si>
    <t xml:space="preserve">Fixed 5.75 per cent per annum semiannually paid to call date, thereafter reset to 6Y EUR SWAP rate +4.64 per cent per annum.  </t>
  </si>
  <si>
    <t xml:space="preserve">Fixed 5.875 per cent per annum semiannually paid to call date, thereafter reset to 7Y EUR SWAP rate +5.471 per cent per annum.  </t>
  </si>
  <si>
    <t xml:space="preserve">Floating 3M Cibor + 4.75 per cent p.a., payable quarterly </t>
  </si>
  <si>
    <t>Floating EUR-TEC10-CNO plus 0.30 per cent per annum payable semi-annually</t>
  </si>
  <si>
    <t>3M EURIBOR + 1.60 per cent per annum payable quarterly in arrears</t>
  </si>
  <si>
    <t xml:space="preserve">Fixed 5.375 per cent per annum to call date, thereafter reset to 3M GBP LIBOR +1.94 per cent per annum.  </t>
  </si>
  <si>
    <t xml:space="preserve">Fixed 3.875 per cent per annum to call date, thereafter reset to 6Y EUR SWAP rate +2.625 per cent per annum.  </t>
  </si>
  <si>
    <t xml:space="preserve">3M Stibor +2.70 per cent p.a. </t>
  </si>
  <si>
    <t xml:space="preserve">Fixed 4.75 per cent per annum to call date, thereafter reset to 5Y SEK SWAP rate +2.70 per cent per annum.  </t>
  </si>
  <si>
    <t xml:space="preserve">3M Nibor +2.60 per cent p.a. </t>
  </si>
  <si>
    <t xml:space="preserve">3M Cibor +2.35 per cent p.a. </t>
  </si>
  <si>
    <t xml:space="preserve">Fixed 4.125 per cent per annum to call date, thereafter reset to 7Y DKK SWAP rate +2.45 per cent per annum.  </t>
  </si>
  <si>
    <t xml:space="preserve">Fixed 3.125 per cent per annum to call date, thereafter reset to 7Y CHF SWAP rate +2.15 per cent per annum.  </t>
  </si>
  <si>
    <t xml:space="preserve">Fixed 2.75 per cent per annum to call date, thereafter reset to 5Y EUR SWAP rate +1.52 per cent per annum.  </t>
  </si>
  <si>
    <t>Existence of a dividend stopper</t>
  </si>
  <si>
    <t>No</t>
  </si>
  <si>
    <t>Fully discretionary, partially or mandatory (in terms of timing)</t>
  </si>
  <si>
    <t>Partially discretionary</t>
  </si>
  <si>
    <t>Fully discretionary</t>
  </si>
  <si>
    <t>Mandatory</t>
  </si>
  <si>
    <t>Fully discretionary, partially or mandatory (in terms of amount)</t>
  </si>
  <si>
    <t>Existence of step up or other incentive to redeem</t>
  </si>
  <si>
    <t>Noncumulative or cumulative</t>
  </si>
  <si>
    <t>Cumulative</t>
  </si>
  <si>
    <t>Noncumulative</t>
  </si>
  <si>
    <t>Convertible or non-convertible</t>
  </si>
  <si>
    <t>Non-convertible</t>
  </si>
  <si>
    <t>If convertible, conversion trigger(s)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</si>
  <si>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</si>
  <si>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</si>
  <si>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</si>
  <si>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</si>
  <si>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</si>
  <si>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Write-down features</t>
  </si>
  <si>
    <t>If write-down, features, write down trigger(s)</t>
  </si>
  <si>
    <t>Only when 1) equity and reserves are lost, 2) share capital written down to zero and 3) the bank is in recapitalisation or discontinues its business w/o loss to its non-subordinated creditors</t>
  </si>
  <si>
    <t>7% Solo and Consolidated</t>
  </si>
  <si>
    <t>Only applicable as long as grandfathered Tier 2 is outstanding: Only when 1) equity and reserves are lost, 2) share capital written down to zero and 3) the bank is in recapitalisation or discontinues its business w/o loss to its non-subordinated creditors</t>
  </si>
  <si>
    <t>If write-down, full or partial</t>
  </si>
  <si>
    <t>Fully or partially</t>
  </si>
  <si>
    <t>If write-down, permanent or temporary</t>
  </si>
  <si>
    <t>Permanent</t>
  </si>
  <si>
    <t>Temporary</t>
  </si>
  <si>
    <t>If temporary write-down, description of write-down mechanism</t>
  </si>
  <si>
    <t>Discretionary write-up.</t>
  </si>
  <si>
    <t>Positionin subordination hierarchy in liquidation (specify instrument type immediately senior to instrument)</t>
  </si>
  <si>
    <t>Subordinated to Tier 2</t>
  </si>
  <si>
    <t>Subordinated to Senior</t>
  </si>
  <si>
    <t>Non-compliant transitioned features</t>
  </si>
  <si>
    <t>If yes, specify non-compliant features</t>
  </si>
  <si>
    <t>Instrument issued according to earlier rules. Features include e.g. no write-down feature, dividend stopper and do not include fully discretionary coupons</t>
  </si>
  <si>
    <t xml:space="preserve">Instrument issued according to earlier rules. Features include e.g. step-up </t>
  </si>
  <si>
    <t>At 31 December 2016 (DKK millions)</t>
  </si>
  <si>
    <t>CRR leverage ratio exposures</t>
  </si>
  <si>
    <t>EU-23</t>
  </si>
  <si>
    <t>From credit exposure to exposure at default (EAD)</t>
  </si>
  <si>
    <t>Credit exposure, lending activities</t>
  </si>
  <si>
    <t>Shares and bonds, banking book</t>
  </si>
  <si>
    <t>Offers and revocable loan commitments</t>
  </si>
  <si>
    <t>Reverse repo agreements</t>
  </si>
  <si>
    <t>LR Realkredit A/S and Danmarks Skibskredit A/S</t>
  </si>
  <si>
    <t>Unweighted exposure</t>
  </si>
  <si>
    <t>Adjustment for CF</t>
  </si>
  <si>
    <t>Credit exposure (EAD)</t>
  </si>
  <si>
    <t>Breakdown by capital requirement approach:</t>
  </si>
  <si>
    <t xml:space="preserve"> IRB approach</t>
  </si>
  <si>
    <t xml:space="preserve"> Standardised approach</t>
  </si>
  <si>
    <t>Credit exposure (EAD) before risk mitigation</t>
  </si>
  <si>
    <t>Average</t>
  </si>
  <si>
    <t>Total credit exposure (EAD)</t>
  </si>
  <si>
    <t>Average exposure for 2016 is a simple average based on quarterly observations for each exposure category.</t>
  </si>
  <si>
    <t>Credit exposure (EAD) broken down by geography</t>
  </si>
  <si>
    <t>Rest of</t>
  </si>
  <si>
    <t>North</t>
  </si>
  <si>
    <t>Denmark</t>
  </si>
  <si>
    <t>Finland</t>
  </si>
  <si>
    <t>Sweden</t>
  </si>
  <si>
    <t>Ireland</t>
  </si>
  <si>
    <t>UK</t>
  </si>
  <si>
    <t>Baltics</t>
  </si>
  <si>
    <t>Norway</t>
  </si>
  <si>
    <t>Europe</t>
  </si>
  <si>
    <t>America</t>
  </si>
  <si>
    <t>world</t>
  </si>
  <si>
    <t>No residence</t>
  </si>
  <si>
    <t>At 31 December 2015 (DKK millions)</t>
  </si>
  <si>
    <t>Credit exposure (EAD) broken down by industry</t>
  </si>
  <si>
    <t>Central and local governments</t>
  </si>
  <si>
    <t>Subsidised housing companies</t>
  </si>
  <si>
    <t>Banks</t>
  </si>
  <si>
    <t>Diversified financials</t>
  </si>
  <si>
    <t>Other financials</t>
  </si>
  <si>
    <t>Energy and utilities</t>
  </si>
  <si>
    <t>Consumer discretionary and consumer staples</t>
  </si>
  <si>
    <t>Commercial property</t>
  </si>
  <si>
    <t>Construction, engineering and building products</t>
  </si>
  <si>
    <t>Transportation and shipping</t>
  </si>
  <si>
    <t>Other industrials</t>
  </si>
  <si>
    <t>IT</t>
  </si>
  <si>
    <t>Materials</t>
  </si>
  <si>
    <t>Health care</t>
  </si>
  <si>
    <t>Telecommunication services</t>
  </si>
  <si>
    <t>Personal customers</t>
  </si>
  <si>
    <t>Other non credit-obligations assets</t>
  </si>
  <si>
    <t>Total credit exposure</t>
  </si>
  <si>
    <t xml:space="preserve"> Credit exposure (EAD) broken down by maturity</t>
  </si>
  <si>
    <t xml:space="preserve">≥ 1 year </t>
  </si>
  <si>
    <t xml:space="preserve">≥ 2 years </t>
  </si>
  <si>
    <t xml:space="preserve">≥ 3 years </t>
  </si>
  <si>
    <t xml:space="preserve">≥ 4 years </t>
  </si>
  <si>
    <t>&lt; 1 year</t>
  </si>
  <si>
    <t>&lt; 2 years</t>
  </si>
  <si>
    <t>&lt; 3 years</t>
  </si>
  <si>
    <t>&lt; 4 years</t>
  </si>
  <si>
    <t>&lt; 5 years</t>
  </si>
  <si>
    <t>≥ 5 years</t>
  </si>
  <si>
    <t>No maturity</t>
  </si>
  <si>
    <t>Rating agencies used for various exposure categories</t>
  </si>
  <si>
    <t>S&amp;P</t>
  </si>
  <si>
    <t>Moody’s</t>
  </si>
  <si>
    <t>Fitch Ratings</t>
  </si>
  <si>
    <t>x</t>
  </si>
  <si>
    <t xml:space="preserve">Regarding exposure to multilateral development banks, the Group only has exposure to the institutions listed in article 117 of CRR and is therefore </t>
  </si>
  <si>
    <t>The Group follows the CRD rules on the use of credit assessments from external credit assessment institutions (ECAIs) for the determination of</t>
  </si>
  <si>
    <t xml:space="preserve">risk weights. Regarding securitisation exposures, the Group complies with the rules that apply to IRB institutions for these exposures. </t>
  </si>
  <si>
    <t xml:space="preserve">If only one credit assessment is available from one of the Group’s designated ECAIs for a rated exposure, the credit assessment is used to </t>
  </si>
  <si>
    <t xml:space="preserve">determine the risk weight of that exposure. </t>
  </si>
  <si>
    <t xml:space="preserve">If there are two credit assessments available for a rated exposure from the Group’s designated ECAIs and they result in differing risk weights, </t>
  </si>
  <si>
    <t xml:space="preserve">the higher risk weight is assigned. </t>
  </si>
  <si>
    <t xml:space="preserve">If more than two credit assessments are available from designated ECAIs for a rated exposure, the two assessments resulting in the two </t>
  </si>
  <si>
    <t xml:space="preserve">lowest risk weights are used. If the two lowest risk weights differ, the higher of the two is assigned. If the two lowest risk weights are </t>
  </si>
  <si>
    <t>identical, this risk weight is assigned.</t>
  </si>
  <si>
    <t>Credit exposure (EAD) after risk mitigation where external ratings are applied</t>
  </si>
  <si>
    <t>-</t>
  </si>
  <si>
    <t>Total (after risk mitigation)</t>
  </si>
  <si>
    <t>Collateral used (risk mitigation)</t>
  </si>
  <si>
    <t xml:space="preserve"> - </t>
  </si>
  <si>
    <t>At 31 December 2015</t>
  </si>
  <si>
    <t xml:space="preserve">Credit exposure (EAD) to counterparties when country-risk classifications are used </t>
  </si>
  <si>
    <t>Derivatives</t>
  </si>
  <si>
    <t>SFTs</t>
  </si>
  <si>
    <t>Corporates</t>
  </si>
  <si>
    <t>Value at Risk (confidence level of 99%, 10-day horizon)</t>
  </si>
  <si>
    <t>Daily VaR</t>
  </si>
  <si>
    <t>Avg.</t>
  </si>
  <si>
    <t>Minimum</t>
  </si>
  <si>
    <t>Maximum</t>
  </si>
  <si>
    <t>Risk category</t>
  </si>
  <si>
    <t>31 Dec.</t>
  </si>
  <si>
    <t>Interest rate risk</t>
  </si>
  <si>
    <t>Bond spread risk</t>
  </si>
  <si>
    <t>Foreign exchange risk</t>
  </si>
  <si>
    <t>Equity market risk</t>
  </si>
  <si>
    <t>Diversification benefit</t>
  </si>
  <si>
    <t>Total VaR</t>
  </si>
  <si>
    <t>The VaR figures above exclude the multiplier that is used to determine the capital requirement for market risk.</t>
  </si>
  <si>
    <t>Since commodity risk is not covered by the internal VaR model, the Group uses the standardised approach for market risk.</t>
  </si>
  <si>
    <t>Incremental Risk Charge (confidence level of 99.9%, 1-year horizon)</t>
  </si>
  <si>
    <t>Incremental risk charge</t>
  </si>
  <si>
    <t>The Group implemented a separate internal model designed to calculate the incremental risk charge for regulatory purposes in June 2015.</t>
  </si>
  <si>
    <t>Consequently, the table shows the average, minimum, maximum and end-period values of the incremental risk charge for the period Q1-Q4 2016.</t>
  </si>
  <si>
    <t>Exposures to equities outside the trading book</t>
  </si>
  <si>
    <t>Balance sheet value</t>
  </si>
  <si>
    <t>Fair value</t>
  </si>
  <si>
    <t>Realised gains/losses</t>
  </si>
  <si>
    <t>Unrealised gains/losses</t>
  </si>
  <si>
    <t>Net position in listed equities</t>
  </si>
  <si>
    <t>Unlisted equities:</t>
  </si>
  <si>
    <t xml:space="preserve">   Banking-related investments</t>
  </si>
  <si>
    <t xml:space="preserve">   Unutilised commitments, private equity</t>
  </si>
  <si>
    <t xml:space="preserve">   Other unlisted equities</t>
  </si>
  <si>
    <t xml:space="preserve">Equity exposures outside the trading book consist of long-term investments, unutilised commitments to private equity funds and banking-related investments.
</t>
  </si>
  <si>
    <t>Group interest rate risk outside the trading book (parallel shift in yield curve of 1 percentage point)</t>
  </si>
  <si>
    <t>+100 bp</t>
  </si>
  <si>
    <t>-100 bp</t>
  </si>
  <si>
    <t>DKK</t>
  </si>
  <si>
    <t>EUR</t>
  </si>
  <si>
    <t>SEK</t>
  </si>
  <si>
    <t>GBP</t>
  </si>
  <si>
    <t>NOK</t>
  </si>
  <si>
    <t>USD</t>
  </si>
  <si>
    <t>In 2016, the Group introduced a new limit framework for interest rate risk in the banking book. Since comparable risk figures for 2015 are not available, only 2016 risk figures are shown above. See table 16 of the 2015 additional Pillar 3 disclosures for the 2015 interest rate risk in the banking book figures.</t>
  </si>
  <si>
    <t>Rating agencies used for securitisation positions</t>
  </si>
  <si>
    <t>Securitisation category</t>
  </si>
  <si>
    <t>Standard &amp; Poor’s</t>
  </si>
  <si>
    <t>Residential mortgages</t>
  </si>
  <si>
    <t>Commercial mortgages</t>
  </si>
  <si>
    <t>Credit card receivables</t>
  </si>
  <si>
    <t>Leasing</t>
  </si>
  <si>
    <t>Loans to corporates and SMEs</t>
  </si>
  <si>
    <t>Consumer loans</t>
  </si>
  <si>
    <t>Trade receivables</t>
  </si>
  <si>
    <t>Resecuritisations</t>
  </si>
  <si>
    <t>Other assets</t>
  </si>
  <si>
    <t>Aggregate amount of retained or purchased securitisation positions (EAD)</t>
  </si>
  <si>
    <t>Securitisations / Resecuritisations</t>
  </si>
  <si>
    <t xml:space="preserve">The portfolio of acquired securitisation assets were booked at amortised cost. When objective evidence of impairment is identified, the asset in question is written down to the discounted value of the expected future cash flows. </t>
  </si>
  <si>
    <t xml:space="preserve">For accounting purposes, the Group treats the exposure in the form of loan commitments to securitisation entities as lending activities. This means that, if it is likely that the loan commitment will be drawn, if the obligation can be reliably measured, and if the net present value of the expected payments discounted at the interest rates agreed upon is negative, then a liability equal to this amount is recognised. </t>
  </si>
  <si>
    <t>For drawn loan commitments, the Group recognises an impairment charge if objective evidence of impairment appears after the commitment was made.</t>
  </si>
  <si>
    <t>Table 16 shows the names of the credit rating agencies (ECAIs) used by the Group to rate its securitisation positions.</t>
  </si>
  <si>
    <t>The Group has no intention to assume the role of sponsor for securitisation transactions but will consider selling credit risks through securitisation transactions if market conditions are sufficiently attractive. The Group continues to be reluctant to invest in securitisation bonds.</t>
  </si>
  <si>
    <t xml:space="preserve">The most significant risk on the portfolio is the credit risk on the underlying assets. The Group’s strategy to acquire only securitisation assets that had (or could obtain) a triple-A rating from one of the major rating agencies has left the Group in most cases reasonably well protected against losses, despite the fact that the credit quality of some of the financed asset portfolios has declined sharply in recent years. </t>
  </si>
  <si>
    <t xml:space="preserve">The portfolio was originally acquired for the purpose of holding it until maturity. That is why it is booked at amortised cost and is considered investment holdings. </t>
  </si>
  <si>
    <t xml:space="preserve">Transactions with super-senior status make up 98% of the total portfolio. These transactions consist of credit facilities that were not part of the original financing of the asset portfolio. The facilities functioned as committed overdraft facilities that ensured liquidity for the ongoing payment of  interest, principal and costs. The repayment of drawings under these facilities ranked above the best tranche in the financing structure in question. In many cases, the original basis of the agreement contained a minimum requirement for the Group’s rating. </t>
  </si>
  <si>
    <t>The Group monitors the credit quality of the underlying asset portfolios. It also follows external news about the individual transactions and asset classes. Together these two sources of information create a basis for an ongoing revaluation of the ratings of the transactions in question.</t>
  </si>
  <si>
    <t>In most cases, there are larger losses on the underlying asset portfolio than had been assumed at the beginning of a transaction. Stress tests are included in the ongoing risk assessment as well as an analysis of whether losses in the Group’s assets can be expected in the period until the expected redemption.</t>
  </si>
  <si>
    <t>In resecuritisation cases, the practice is to monitor only the trend in the transaction in which the Group participates and not that of the underlying resecuritisation transaction. The investment strategy mentioned earlier has also moderated the risk of losses to some degree.</t>
  </si>
  <si>
    <t>When calculating REA for securitisations, the Group uses the ratings-based method for IRB institutes; i.e., the Group uses external ratings.</t>
  </si>
  <si>
    <t>The Group has not entered into transactions as the originator in a long time. The existing portfolio has been redeemed, and there are no securitisation assets on the books for which the Group is the originator.</t>
  </si>
  <si>
    <t>Aggregate amount of retained or purchased securitisation positions (EAD), broken down by risk-weight band</t>
  </si>
  <si>
    <t>≤ 10 pct,</t>
  </si>
  <si>
    <t>&gt;10 ≤ 20 pct,</t>
  </si>
  <si>
    <t>&gt;20 ≤ 50 pct,</t>
  </si>
  <si>
    <t>&gt;50 ≤ 100 pct,</t>
  </si>
  <si>
    <t>&gt;100 ≤ 650 pct,</t>
  </si>
  <si>
    <t>&gt;650 &lt; 1250 pct,</t>
  </si>
  <si>
    <t>1250 pct, / Deduction</t>
  </si>
  <si>
    <t>The Group's securitisation positions are not deducted from shareholders' equity.</t>
  </si>
  <si>
    <t>Aggregate amount of retained or purchased securitisation positions (EAD) and capital requirement</t>
  </si>
  <si>
    <t>Risk weighting (DKK millions)</t>
  </si>
  <si>
    <t>EAD</t>
  </si>
  <si>
    <t>Capital requirement</t>
  </si>
  <si>
    <t>≤ 10%</t>
  </si>
  <si>
    <t>&gt;10 ≤ 20%</t>
  </si>
  <si>
    <t>&gt;20 ≤ 50%</t>
  </si>
  <si>
    <t>&gt;50 ≤ 100%</t>
  </si>
  <si>
    <t>&gt;100 ≤ 650%</t>
  </si>
  <si>
    <t>&gt;650 &lt; 1,250%</t>
  </si>
  <si>
    <t>1,250% / deduction</t>
  </si>
  <si>
    <t>Assets</t>
  </si>
  <si>
    <t>Carrying amount of encumbered assets</t>
  </si>
  <si>
    <t>Fair value of encumbered assets</t>
  </si>
  <si>
    <t>Carrying amount of unencumbered assets</t>
  </si>
  <si>
    <t>Fair value of unencumbered assets</t>
  </si>
  <si>
    <t>Median values 2016 (DKK millions)</t>
  </si>
  <si>
    <t>(010)</t>
  </si>
  <si>
    <t>(040)</t>
  </si>
  <si>
    <t>(060)</t>
  </si>
  <si>
    <t>(090)</t>
  </si>
  <si>
    <t>010</t>
  </si>
  <si>
    <t>Assets of the reporting institution</t>
  </si>
  <si>
    <t>030</t>
  </si>
  <si>
    <t>Equity instruments</t>
  </si>
  <si>
    <t>040</t>
  </si>
  <si>
    <t>Debt securities</t>
  </si>
  <si>
    <t>120</t>
  </si>
  <si>
    <t>Median values 2015 (DKK millions)</t>
  </si>
  <si>
    <t>Collateral received</t>
  </si>
  <si>
    <t>Fair value of encumbered collateral received or own debt securities issued</t>
  </si>
  <si>
    <t>Fair value of collateral received or own debt securities issued available for encumbrance</t>
  </si>
  <si>
    <t>130</t>
  </si>
  <si>
    <t>Collateral received by the reporting institution</t>
  </si>
  <si>
    <t>150</t>
  </si>
  <si>
    <t>160</t>
  </si>
  <si>
    <t>230</t>
  </si>
  <si>
    <t>Other collateral received</t>
  </si>
  <si>
    <t>240</t>
  </si>
  <si>
    <t>Own debt securities issued other than own covered bonds or ABSs</t>
  </si>
  <si>
    <t xml:space="preserve">Encumbered assets/collateral received and associated liabilities </t>
  </si>
  <si>
    <t>Matching liabilities, contingent liabilities or securities lent</t>
  </si>
  <si>
    <t>Assets, collateral received and own
debt securities issued other than covered bonds and ABSs encumbered</t>
  </si>
  <si>
    <t>(030)</t>
  </si>
  <si>
    <t>Carrying amount of selected financial liabilities</t>
  </si>
  <si>
    <t>Credit exposure (EAD), AIRB portfolio</t>
  </si>
  <si>
    <t>Credit exposure (EAD), FIRB portfolio</t>
  </si>
  <si>
    <t>AIRB Credit exposure (EAD) by rating category</t>
  </si>
  <si>
    <t>Retail exposures secured</t>
  </si>
  <si>
    <t xml:space="preserve"> by real property</t>
  </si>
  <si>
    <t>FIRB Credit exposure (EAD) by rating category</t>
  </si>
  <si>
    <t>AIRB exposure-weighted (EAD) average LGD by rating category</t>
  </si>
  <si>
    <t>At 31 December 2016 (%)</t>
  </si>
  <si>
    <t>At 31 December 2015 (%)</t>
  </si>
  <si>
    <t>AIRB exposure-weighted (EAD) average risk weight by rating category</t>
  </si>
  <si>
    <t>FIRB Exposure-weighted (EAD) average risk weight by rating category</t>
  </si>
  <si>
    <t xml:space="preserve">  -  </t>
  </si>
  <si>
    <t>AIRB exposure-weighted (EAD) average conversion factors by rating category</t>
  </si>
  <si>
    <t>AIRB Geographical breakdown of exposure-weighted LGD</t>
  </si>
  <si>
    <t>the world</t>
  </si>
  <si>
    <t>The Group assigns risk weights for securitisations according to Article 261 of CRR. Therefore, exposure-weighted LGD's are irrelevant and not included in the table.</t>
  </si>
  <si>
    <t>As the geographical breakdown is based on country of residence and includes only customers subject to the AIRB approach, some of the listed countries include relatively few customers.</t>
  </si>
  <si>
    <t>AIRB and FIRB Geographical breakdown of exposure weighted PD</t>
  </si>
  <si>
    <t>Europa</t>
  </si>
  <si>
    <t>Geographical breakdown of FIRB exposure weighted PD</t>
  </si>
  <si>
    <t xml:space="preserve">The figures in the rows above are exposure-weighted through-the-cycle PD parameters used for regulatory and Pillar III reporting purposes. </t>
  </si>
  <si>
    <t>The Group assigns risk weights for securitisations according to Article 261 of CRR. Therefore, exposure-weighted PD's are irrelevant and not included in the table.</t>
  </si>
  <si>
    <t>Actual value adjustments (IRB portfolio)</t>
  </si>
  <si>
    <t>Expected losses vs. actual value adjustments (IRB portfolio)</t>
  </si>
  <si>
    <t xml:space="preserve">    Expected loss (EL)</t>
  </si>
  <si>
    <t xml:space="preserve">    Actual value adjustments</t>
  </si>
  <si>
    <t>Probability of default (PD)</t>
  </si>
  <si>
    <t>At 31 December  (%)</t>
  </si>
  <si>
    <t xml:space="preserve">    Outcome</t>
  </si>
  <si>
    <t xml:space="preserve">    Estimate</t>
  </si>
  <si>
    <t>The figures in the Estimate rows are number-weighted through-the-cycle PD parameters used for regulatory and Pillar III reporting purposes, while the figures in the Outcome rows are the default rates observed in the year in question and vayr according to the point in the economic cycle. The reduction in outcome year on year is an indicator of an improving economy.</t>
  </si>
  <si>
    <t>Through-the-cycle PD parameters are based on long-term averages and do not necessarily equal the Outcome figures in a given year. Additionally,  a new Regulatory PD methodology was approved by FSA in January 2016 and was implemented in Q1-2016.</t>
  </si>
  <si>
    <t>Loss given default (LGD)</t>
  </si>
  <si>
    <t>At 31 December (%)</t>
  </si>
  <si>
    <t>Outcome</t>
  </si>
  <si>
    <t>Conversion factor (CF)</t>
  </si>
  <si>
    <t>The figures are number-weighted and calculated on the defaulted facilities. The figures in the Estimate rows, which are based on downturn parameters, were estimated at the beginning of the year for customers that defaulted during the year in question. The figures in the Outcome rows are based on defaulted facilities in the year in question. The decrease in Outcome is, in general, due to improving economic conditions.</t>
  </si>
  <si>
    <t>Credit exposure (EAD) covered by guarantors or credit derivatives, by rating category of counterparty</t>
  </si>
  <si>
    <t>Credit exposure (EAD) secured on collateral received (after volatility adjustment)</t>
  </si>
  <si>
    <t>Eligible</t>
  </si>
  <si>
    <t>Guarantees</t>
  </si>
  <si>
    <t>Credit derivatives</t>
  </si>
  <si>
    <t>financial collateral</t>
  </si>
  <si>
    <t>Real property</t>
  </si>
  <si>
    <t xml:space="preserve"> eligible collateral</t>
  </si>
  <si>
    <t>Reatil</t>
  </si>
  <si>
    <t xml:space="preserve"> *See Risk Management 2016 section 3.3.3 for further details on the calculation of the deduction.</t>
  </si>
  <si>
    <t xml:space="preserve">   Aggregate amount of retained or purchased securitisation positions (EAD) </t>
  </si>
  <si>
    <t>Unutilised commitments (before CF adjustment) by rating category</t>
  </si>
  <si>
    <t>Information on importance of asset encumbrance</t>
  </si>
  <si>
    <t>The disclosure requirements reported for credit risk in these tables are reported as Exposure at Default (EaD), whereas section 4 (Credit risk) in Risk Management is based on accountng data. The table above shows the difference between credit exposure based on accounting data and credit expsoure based on EaD at the end of the year.</t>
  </si>
  <si>
    <t>Applicable Amounts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</si>
  <si>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</si>
  <si>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</si>
  <si>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</si>
  <si>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</si>
  <si>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</si>
  <si>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</si>
  <si>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EU-6a</t>
  </si>
  <si>
    <t>(Adjustment for intragroup exposures excluded from the leverage ratio exposure measure in accordance with Article 429 (7) of Regulation (EU) No 575/2013)</t>
  </si>
  <si>
    <t>EU-6b</t>
  </si>
  <si>
    <t>(Adjustment for exposures excluded from the leverage ratio exposure measure in accordance with Article 429 (14) of  Regulation (EU) No 575/2013)</t>
  </si>
  <si>
    <t>Other adjustments</t>
  </si>
  <si>
    <t>Total leverage ratio exposure</t>
  </si>
  <si>
    <t>On-balance sheet exposures (excluding derivatives and SFTs)</t>
  </si>
  <si>
    <t>On-balance sheet items (excluding derivatives, SFTs and fiduciary assets, but including collateral)</t>
  </si>
  <si>
    <t>(Asset amounts deducted in determining Tier 1 capital)</t>
  </si>
  <si>
    <t>Derivative exposures</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</si>
  <si>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</si>
  <si>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</si>
  <si>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</si>
  <si>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</si>
  <si>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</si>
  <si>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</si>
  <si>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</si>
  <si>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</si>
  <si>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</si>
  <si>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</si>
  <si>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</si>
  <si>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</si>
  <si>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</si>
  <si>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</si>
  <si>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</si>
  <si>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</si>
  <si>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Other off-balance sheet exposures</t>
  </si>
  <si>
    <t>Off-balance sheet exposures at gross notional amount</t>
  </si>
  <si>
    <t>(Adjustments for conversion to credit equivalent amounts)</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</si>
  <si>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</si>
  <si>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</si>
  <si>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</si>
  <si>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</si>
  <si>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</si>
  <si>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t>Leverage ratio</t>
  </si>
  <si>
    <t>Choice on transitional arrangements and amount of derecognised fiduciary items</t>
  </si>
  <si>
    <t>Choice on transitional arrangements for the definition of the capital measure</t>
  </si>
  <si>
    <t>transitional</t>
  </si>
  <si>
    <t>EU-24</t>
  </si>
  <si>
    <t>Amount of derecognised fiduciary items in accordance with Article 429(11) of Regulation (EU) NO 575/2013</t>
  </si>
  <si>
    <t>EU-1</t>
  </si>
  <si>
    <t>Total on-balance sheet exposures (excluding derivatives, SFTs, and exempted exposures), of which:</t>
  </si>
  <si>
    <t>EU-2</t>
  </si>
  <si>
    <t>Trading book exposures</t>
  </si>
  <si>
    <t>EU-3</t>
  </si>
  <si>
    <t>Banking book exposures, of which:</t>
  </si>
  <si>
    <t>EU-4</t>
  </si>
  <si>
    <t xml:space="preserve">  Covered bonds</t>
  </si>
  <si>
    <t>EU-5</t>
  </si>
  <si>
    <t xml:space="preserve">  Exposures treated as sovereigns</t>
  </si>
  <si>
    <t>EU-6</t>
  </si>
  <si>
    <t xml:space="preserve">  Exposures to regional governments, MDB, international organisations and PSE NOT treated as sovereigns</t>
  </si>
  <si>
    <t>EU-7</t>
  </si>
  <si>
    <t xml:space="preserve">  Institutions</t>
  </si>
  <si>
    <t>EU-8</t>
  </si>
  <si>
    <t xml:space="preserve">  Secured by mortgages of immovable properties</t>
  </si>
  <si>
    <t>EU-9</t>
  </si>
  <si>
    <t xml:space="preserve">  Retail exposures</t>
  </si>
  <si>
    <t>EU-10</t>
  </si>
  <si>
    <t xml:space="preserve">  Corporate</t>
  </si>
  <si>
    <t>EU-11</t>
  </si>
  <si>
    <t xml:space="preserve">  Exposures in default</t>
  </si>
  <si>
    <t>EU-12</t>
  </si>
  <si>
    <t xml:space="preserve">  Other exposures (eg equity, securitisations, and other non-credit obligation assets)</t>
  </si>
  <si>
    <t>Capital and total exposures</t>
  </si>
  <si>
    <t>Summary reconciliation of accounting assets and leverage ratio exposures</t>
  </si>
  <si>
    <t>Leverage ratio common disclosure</t>
  </si>
  <si>
    <t>Split-up of on balance sheet exposures (excluding derivatives, SFTs and exempted exposures)</t>
  </si>
  <si>
    <t>Securitisation, credit exposure (on and off balance)</t>
  </si>
  <si>
    <t>31 December</t>
  </si>
  <si>
    <r>
      <t xml:space="preserve">Replacement cost associated with </t>
    </r>
    <r>
      <rPr>
        <i/>
        <sz val="8"/>
        <rFont val="Danske Text"/>
      </rPr>
      <t>all</t>
    </r>
    <r>
      <rPr>
        <sz val="8"/>
        <rFont val="Danske Text"/>
      </rPr>
      <t xml:space="preserve"> derivatives transactions (ie net of eligible cash variation margin)</t>
    </r>
  </si>
  <si>
    <r>
      <t xml:space="preserve">Add-on amounts for PFE associated with </t>
    </r>
    <r>
      <rPr>
        <i/>
        <sz val="8"/>
        <rFont val="Danske Text"/>
      </rPr>
      <t xml:space="preserve">all </t>
    </r>
    <r>
      <rPr>
        <sz val="8"/>
        <rFont val="Danske Text"/>
      </rPr>
      <t>derivatives transactions (mark-to-market method)</t>
    </r>
  </si>
  <si>
    <t>assigned a risk weight of 0%.</t>
  </si>
  <si>
    <t xml:space="preserve">In 2016 the Counterparty credit risk EAD increased due to more repo trades with Riskgäldkontoret (the entity issuing swedish government bonds). </t>
  </si>
  <si>
    <t>Equities outside the trading book are valued at fair value, with a value adjustment in the income statement. Associates, however, are recognised in accordance with the</t>
  </si>
  <si>
    <t xml:space="preserve">equity method. </t>
  </si>
  <si>
    <t>Solo and (sub-) Consolidated</t>
  </si>
  <si>
    <t>Total on-balance sheet exposures (excluding derivatives, SFTs and fiduciary assets) (lines 1 and 2)</t>
  </si>
  <si>
    <t>Total derivative exposures (lines 4 to 10)</t>
  </si>
  <si>
    <t>Total securities financing transaction exposures (lines 12 to 15a)</t>
  </si>
  <si>
    <t>Other off-balance sheet exposures (lines 17 to 18)</t>
  </si>
  <si>
    <t>Total leverage ratio exposures (lines 3, 11, 16, 19, EU-19a and EU-19b)</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</si>
</sst>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 * \-#,##0_ ;_ * &quot;-&quot;_ ;_ @_ "/>
    <numFmt numFmtId="43" formatCode="_ * #,##0.00_ ;_ * \-#,##0.00_ ;_ * &quot;-&quot;??_ ;_ @_ "/>
    <numFmt numFmtId="164" formatCode="_-* #,##0_-;\-* #,##0_-;_-* &quot;-&quot;_-;_-@_-"/>
    <numFmt numFmtId="165" formatCode="_-* #,##0.00_-;\-* #,##0.00_-;_-* &quot;-&quot;??_-;_-@_-"/>
    <numFmt numFmtId="166" formatCode="_ * #,##0_ ;_ * \-#,##0_ ;_ * &quot;-&quot;??_ ;_ @_ "/>
    <numFmt numFmtId="167" formatCode="_(* #,##0.00_);_(* \(#,##0.00\);_(* &quot;-&quot;??_);_(@_)"/>
    <numFmt numFmtId="168" formatCode="0.0%"/>
    <numFmt numFmtId="169" formatCode="#,##0\ [$€-1];[Red]\-#,##0\ [$€-1]"/>
    <numFmt numFmtId="170" formatCode="0.00000000000000%"/>
    <numFmt numFmtId="171" formatCode="0.0000%"/>
    <numFmt numFmtId="172" formatCode="_ * #,##0_ ;_ * \-#,##0_ ;_ * &quot;-&quot;\ ;_ @_ "/>
    <numFmt numFmtId="173" formatCode="#,###,,"/>
    <numFmt numFmtId="174" formatCode="_-* #,##0_-;\-* #,##0_-;_-* &quot;-&quot;??_-;_-@_-"/>
    <numFmt numFmtId="175" formatCode="_ * #,##0.00_ ;_ * \-#,##0.00_ ;_ * &quot;-&quot;\ ;_ @_ "/>
    <numFmt numFmtId="176" formatCode="_ * #,##0.000_ ;_ * \-#,##0.000_ ;_ * &quot;-&quot;??_ ;_ @_ "/>
    <numFmt numFmtId="177" formatCode="#,##0_ ;\-#,##0\ "/>
  </numFmts>
  <fonts count="73"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20"/>
      <color theme="0"/>
      <name val="Danske Headline"/>
    </font>
    <font>
      <sz val="20"/>
      <color theme="1"/>
      <name val="Calibri"/>
      <family val="2"/>
      <scheme val="minor"/>
    </font>
    <font>
      <sz val="11"/>
      <color theme="0" tint="-4.9989318521683403E-2"/>
      <name val="Calibri"/>
      <family val="2"/>
      <scheme val="minor"/>
    </font>
    <font>
      <sz val="11"/>
      <color theme="0"/>
      <name val="Danske Text"/>
    </font>
    <font>
      <sz val="12"/>
      <color theme="0"/>
      <name val="Danske Text"/>
    </font>
    <font>
      <sz val="11"/>
      <color theme="0" tint="-4.9989318521683403E-2"/>
      <name val="Danske Text"/>
    </font>
    <font>
      <b/>
      <sz val="12"/>
      <color rgb="FF003F62"/>
      <name val="Danske Text"/>
    </font>
    <font>
      <b/>
      <sz val="11"/>
      <name val="Danske Text"/>
    </font>
    <font>
      <sz val="11"/>
      <color theme="1"/>
      <name val="Danske Text"/>
    </font>
    <font>
      <u/>
      <sz val="9.35"/>
      <color theme="10"/>
      <name val="Calibri"/>
      <family val="2"/>
    </font>
    <font>
      <b/>
      <sz val="11"/>
      <color rgb="FFFF0000"/>
      <name val="Danske Text"/>
    </font>
    <font>
      <b/>
      <sz val="9.35"/>
      <name val="Danske Text"/>
    </font>
    <font>
      <sz val="12"/>
      <color rgb="FF003F62"/>
      <name val="Danske Text"/>
    </font>
    <font>
      <b/>
      <sz val="9.5"/>
      <name val="Danske Text"/>
    </font>
    <font>
      <sz val="11"/>
      <name val="Danske Text"/>
    </font>
    <font>
      <b/>
      <sz val="11"/>
      <name val="Calibri"/>
      <family val="2"/>
      <scheme val="minor"/>
    </font>
    <font>
      <b/>
      <sz val="16"/>
      <color theme="0"/>
      <name val="Danske Headline"/>
    </font>
    <font>
      <sz val="14"/>
      <color theme="0"/>
      <name val="Danske Headline"/>
    </font>
    <font>
      <b/>
      <sz val="12"/>
      <color theme="0"/>
      <name val="Danske Headline"/>
    </font>
    <font>
      <b/>
      <sz val="8"/>
      <color theme="0"/>
      <name val="Danske Text"/>
    </font>
    <font>
      <b/>
      <sz val="11"/>
      <color theme="0"/>
      <name val="Danske Text"/>
    </font>
    <font>
      <sz val="8"/>
      <name val="Danske Text"/>
    </font>
    <font>
      <sz val="10"/>
      <name val="Arial"/>
      <family val="2"/>
    </font>
    <font>
      <sz val="10"/>
      <name val="MS Sans Serif"/>
      <family val="2"/>
    </font>
    <font>
      <sz val="8"/>
      <color theme="1"/>
      <name val="Danske Text"/>
    </font>
    <font>
      <b/>
      <sz val="8"/>
      <name val="Danske Text"/>
    </font>
    <font>
      <b/>
      <sz val="8"/>
      <color theme="1"/>
      <name val="Danske Text"/>
    </font>
    <font>
      <sz val="8"/>
      <name val="Arial"/>
      <family val="2"/>
    </font>
    <font>
      <sz val="10"/>
      <name val="Danske Text"/>
    </font>
    <font>
      <sz val="8"/>
      <color theme="0"/>
      <name val="Danske Text"/>
    </font>
    <font>
      <sz val="9"/>
      <name val="Danske Text"/>
    </font>
    <font>
      <sz val="10"/>
      <color theme="0"/>
      <name val="Danske Headline"/>
    </font>
    <font>
      <b/>
      <sz val="11"/>
      <color theme="0"/>
      <name val="Danske Headline"/>
    </font>
    <font>
      <b/>
      <sz val="10"/>
      <color theme="0"/>
      <name val="Danske Text"/>
    </font>
    <font>
      <b/>
      <sz val="10"/>
      <color theme="0"/>
      <name val="Danske Headline"/>
    </font>
    <font>
      <b/>
      <i/>
      <sz val="8"/>
      <color theme="1"/>
      <name val="Danske Text"/>
    </font>
    <font>
      <i/>
      <sz val="8"/>
      <color theme="1"/>
      <name val="Danske Text"/>
    </font>
    <font>
      <sz val="11"/>
      <color theme="1"/>
      <name val="Calibri"/>
      <family val="2"/>
    </font>
    <font>
      <sz val="10"/>
      <color theme="0"/>
      <name val="Danske Text"/>
    </font>
    <font>
      <sz val="11"/>
      <name val="Calibri"/>
      <family val="2"/>
      <scheme val="minor"/>
    </font>
    <font>
      <sz val="8"/>
      <color theme="1" tint="0.34998626667073579"/>
      <name val="Danske Text"/>
    </font>
    <font>
      <b/>
      <sz val="14"/>
      <color theme="0"/>
      <name val="Danske Headline"/>
    </font>
    <font>
      <sz val="11"/>
      <color rgb="FFFF0000"/>
      <name val="Danske Text"/>
    </font>
    <font>
      <sz val="8"/>
      <color indexed="8"/>
      <name val="Danske Text"/>
    </font>
    <font>
      <sz val="11"/>
      <color indexed="8"/>
      <name val="Calibri"/>
      <family val="2"/>
    </font>
    <font>
      <b/>
      <sz val="20"/>
      <name val="Arial"/>
      <family val="2"/>
    </font>
    <font>
      <b/>
      <sz val="16"/>
      <color theme="0"/>
      <name val="Danske Text"/>
    </font>
    <font>
      <b/>
      <sz val="20"/>
      <name val="Danske Text"/>
    </font>
    <font>
      <b/>
      <sz val="12"/>
      <name val="Arial"/>
      <family val="2"/>
    </font>
    <font>
      <b/>
      <sz val="12"/>
      <color theme="0"/>
      <name val="Danske Text"/>
    </font>
    <font>
      <b/>
      <sz val="12"/>
      <name val="Danske Text"/>
    </font>
    <font>
      <sz val="8"/>
      <color rgb="FF00B050"/>
      <name val="Danske Text"/>
    </font>
    <font>
      <i/>
      <sz val="10"/>
      <name val="Danske Text"/>
    </font>
    <font>
      <b/>
      <sz val="10"/>
      <name val="Danske Text"/>
    </font>
    <font>
      <b/>
      <sz val="20"/>
      <color theme="1"/>
      <name val="Danske Text"/>
    </font>
    <font>
      <b/>
      <sz val="10"/>
      <name val="Arial"/>
      <family val="2"/>
    </font>
    <font>
      <b/>
      <sz val="8"/>
      <name val="Arial"/>
      <family val="2"/>
    </font>
    <font>
      <sz val="9"/>
      <color theme="0"/>
      <name val="Danske Text"/>
    </font>
    <font>
      <b/>
      <sz val="9"/>
      <color theme="0"/>
      <name val="Danske Text"/>
    </font>
    <font>
      <i/>
      <sz val="8"/>
      <name val="Danske Text"/>
    </font>
    <font>
      <sz val="9"/>
      <color theme="1"/>
      <name val="Danske Text"/>
    </font>
    <font>
      <b/>
      <sz val="9"/>
      <color theme="1"/>
      <name val="Danske Text"/>
    </font>
    <font>
      <b/>
      <i/>
      <sz val="9"/>
      <color theme="1"/>
      <name val="Danske Text"/>
    </font>
    <font>
      <i/>
      <sz val="9"/>
      <color theme="1"/>
      <name val="Danske Text"/>
    </font>
    <font>
      <i/>
      <sz val="9"/>
      <color theme="1"/>
      <name val="Danske Headline"/>
    </font>
    <font>
      <i/>
      <u/>
      <sz val="9"/>
      <color theme="1"/>
      <name val="Danske Text"/>
    </font>
    <font>
      <sz val="10"/>
      <color theme="1"/>
      <name val="Calibri"/>
      <family val="2"/>
      <scheme val="minor"/>
    </font>
    <font>
      <b/>
      <i/>
      <sz val="8"/>
      <name val="Danske Text"/>
    </font>
    <font>
      <b/>
      <sz val="13"/>
      <color theme="0"/>
      <name val="Danske Headline"/>
    </font>
  </fonts>
  <fills count="10">
    <fill>
      <patternFill patternType="none"/>
    </fill>
    <fill>
      <patternFill patternType="gray125"/>
    </fill>
    <fill>
      <patternFill patternType="solid">
        <fgColor rgb="FF003F62"/>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indexed="42"/>
        <bgColor indexed="64"/>
      </patternFill>
    </fill>
    <fill>
      <patternFill patternType="solid">
        <fgColor indexed="22"/>
        <bgColor indexed="64"/>
      </patternFill>
    </fill>
  </fills>
  <borders count="32">
    <border>
      <left/>
      <right/>
      <top/>
      <bottom/>
      <diagonal/>
    </border>
    <border>
      <left/>
      <right/>
      <top style="thin">
        <color theme="0"/>
      </top>
      <bottom style="thin">
        <color theme="0"/>
      </bottom>
      <diagonal/>
    </border>
    <border>
      <left/>
      <right/>
      <top style="thin">
        <color indexed="64"/>
      </top>
      <bottom/>
      <diagonal/>
    </border>
    <border>
      <left/>
      <right/>
      <top/>
      <bottom style="thin">
        <color indexed="64"/>
      </bottom>
      <diagonal/>
    </border>
    <border>
      <left/>
      <right/>
      <top/>
      <bottom style="thin">
        <color theme="0"/>
      </bottom>
      <diagonal/>
    </border>
    <border>
      <left/>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top style="thin">
        <color theme="0"/>
      </top>
      <bottom style="medium">
        <color indexed="64"/>
      </bottom>
      <diagonal/>
    </border>
    <border>
      <left/>
      <right/>
      <top style="thin">
        <color theme="0"/>
      </top>
      <bottom style="medium">
        <color indexed="64"/>
      </bottom>
      <diagonal/>
    </border>
    <border>
      <left/>
      <right style="thin">
        <color theme="0"/>
      </right>
      <top style="thin">
        <color theme="0"/>
      </top>
      <bottom style="medium">
        <color indexed="64"/>
      </bottom>
      <diagonal/>
    </border>
    <border>
      <left style="thin">
        <color theme="3"/>
      </left>
      <right style="thin">
        <color theme="3"/>
      </right>
      <top/>
      <bottom style="thin">
        <color theme="3"/>
      </bottom>
      <diagonal/>
    </border>
    <border>
      <left style="thin">
        <color theme="3"/>
      </left>
      <right style="thin">
        <color theme="3"/>
      </right>
      <top style="thin">
        <color theme="3"/>
      </top>
      <bottom style="thin">
        <color theme="3"/>
      </bottom>
      <diagonal/>
    </border>
    <border>
      <left/>
      <right/>
      <top style="thin">
        <color theme="0"/>
      </top>
      <bottom style="thin">
        <color theme="3"/>
      </bottom>
      <diagonal/>
    </border>
    <border>
      <left/>
      <right/>
      <top style="thin">
        <color theme="0"/>
      </top>
      <bottom/>
      <diagonal/>
    </border>
    <border>
      <left/>
      <right style="thin">
        <color indexed="64"/>
      </right>
      <top style="thin">
        <color indexed="64"/>
      </top>
      <bottom/>
      <diagonal/>
    </border>
    <border>
      <left style="medium">
        <color indexed="64"/>
      </left>
      <right/>
      <top style="medium">
        <color indexed="64"/>
      </top>
      <bottom style="thin">
        <color theme="0"/>
      </bottom>
      <diagonal/>
    </border>
    <border>
      <left/>
      <right/>
      <top style="medium">
        <color indexed="64"/>
      </top>
      <bottom/>
      <diagonal/>
    </border>
    <border>
      <left/>
      <right/>
      <top style="medium">
        <color indexed="64"/>
      </top>
      <bottom style="thin">
        <color theme="0"/>
      </bottom>
      <diagonal/>
    </border>
    <border>
      <left style="medium">
        <color indexed="64"/>
      </left>
      <right/>
      <top/>
      <bottom/>
      <diagonal/>
    </border>
  </borders>
  <cellStyleXfs count="25">
    <xf numFmtId="0" fontId="0" fillId="0" borderId="0"/>
    <xf numFmtId="165"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alignment vertical="top"/>
      <protection locked="0"/>
    </xf>
    <xf numFmtId="0" fontId="26" fillId="0" borderId="0"/>
    <xf numFmtId="165" fontId="27" fillId="0" borderId="0" applyFont="0" applyFill="0" applyBorder="0" applyAlignment="0" applyProtection="0"/>
    <xf numFmtId="0" fontId="26" fillId="0" borderId="0"/>
    <xf numFmtId="167" fontId="26" fillId="0" borderId="0" applyFont="0" applyFill="0" applyBorder="0" applyAlignment="0" applyProtection="0"/>
    <xf numFmtId="0" fontId="41" fillId="0" borderId="0"/>
    <xf numFmtId="165" fontId="41" fillId="0" borderId="0" applyFont="0" applyFill="0" applyBorder="0" applyAlignment="0" applyProtection="0"/>
    <xf numFmtId="0" fontId="26" fillId="0" borderId="0"/>
    <xf numFmtId="165" fontId="1" fillId="0" borderId="0" applyFont="0" applyFill="0" applyBorder="0" applyAlignment="0" applyProtection="0"/>
    <xf numFmtId="0" fontId="48" fillId="0" borderId="0"/>
    <xf numFmtId="0" fontId="49" fillId="5" borderId="15" applyNumberFormat="0" applyFill="0" applyBorder="0" applyAlignment="0" applyProtection="0">
      <alignment horizontal="left"/>
    </xf>
    <xf numFmtId="0" fontId="26" fillId="0" borderId="0">
      <alignment vertical="center"/>
    </xf>
    <xf numFmtId="0" fontId="26" fillId="0" borderId="0">
      <alignment vertical="center"/>
    </xf>
    <xf numFmtId="0" fontId="52" fillId="0" borderId="0" applyNumberFormat="0" applyFill="0" applyBorder="0" applyAlignment="0" applyProtection="0"/>
    <xf numFmtId="3" fontId="26" fillId="8" borderId="10" applyFont="0">
      <alignment horizontal="right" vertical="center"/>
      <protection locked="0"/>
    </xf>
    <xf numFmtId="0" fontId="59" fillId="5" borderId="11" applyFont="0" applyBorder="0">
      <alignment horizontal="center" wrapText="1"/>
    </xf>
    <xf numFmtId="0" fontId="26" fillId="0" borderId="0"/>
    <xf numFmtId="0" fontId="1" fillId="0" borderId="0"/>
    <xf numFmtId="43" fontId="1" fillId="0" borderId="0" applyFont="0" applyFill="0" applyBorder="0" applyAlignment="0" applyProtection="0"/>
    <xf numFmtId="165" fontId="27" fillId="0" borderId="0" applyFont="0" applyFill="0" applyBorder="0" applyAlignment="0" applyProtection="0"/>
    <xf numFmtId="0" fontId="26" fillId="0" borderId="0">
      <alignment vertical="center"/>
    </xf>
    <xf numFmtId="0" fontId="26" fillId="9" borderId="10" applyNumberFormat="0" applyFont="0" applyBorder="0">
      <alignment horizontal="center" vertical="center"/>
    </xf>
  </cellStyleXfs>
  <cellXfs count="592">
    <xf numFmtId="0" fontId="0" fillId="0" borderId="0" xfId="0"/>
    <xf numFmtId="0" fontId="4" fillId="2" borderId="0" xfId="0" applyFont="1" applyFill="1" applyBorder="1" applyAlignment="1">
      <alignment horizontal="left"/>
    </xf>
    <xf numFmtId="0" fontId="5" fillId="0" borderId="0" xfId="0" applyFont="1" applyBorder="1"/>
    <xf numFmtId="0" fontId="6" fillId="2" borderId="0" xfId="0" applyFont="1" applyFill="1"/>
    <xf numFmtId="0" fontId="0" fillId="2" borderId="0" xfId="0" applyFill="1"/>
    <xf numFmtId="0" fontId="7" fillId="2" borderId="1" xfId="0" applyFont="1" applyFill="1" applyBorder="1"/>
    <xf numFmtId="0" fontId="7" fillId="2" borderId="1" xfId="0" applyFont="1" applyFill="1" applyBorder="1" applyAlignment="1">
      <alignment horizontal="center"/>
    </xf>
    <xf numFmtId="0" fontId="9" fillId="0" borderId="0" xfId="0" applyFont="1" applyFill="1" applyBorder="1"/>
    <xf numFmtId="0" fontId="0" fillId="0" borderId="0" xfId="0" applyFill="1"/>
    <xf numFmtId="0" fontId="10" fillId="0" borderId="2" xfId="0" applyFont="1" applyBorder="1"/>
    <xf numFmtId="0" fontId="11" fillId="0" borderId="2" xfId="0" applyFont="1" applyBorder="1"/>
    <xf numFmtId="0" fontId="12" fillId="3" borderId="0" xfId="0" applyFont="1" applyFill="1" applyBorder="1"/>
    <xf numFmtId="0" fontId="12" fillId="4" borderId="0" xfId="0" applyFont="1" applyFill="1" applyBorder="1" applyAlignment="1"/>
    <xf numFmtId="0" fontId="12" fillId="3" borderId="0" xfId="0" applyFont="1" applyFill="1" applyBorder="1" applyAlignment="1"/>
    <xf numFmtId="0" fontId="15" fillId="4" borderId="0" xfId="3" applyFont="1" applyFill="1" applyBorder="1" applyAlignment="1" applyProtection="1">
      <alignment horizontal="center"/>
    </xf>
    <xf numFmtId="0" fontId="12" fillId="3" borderId="0" xfId="0" applyFont="1" applyFill="1" applyBorder="1" applyAlignment="1">
      <alignment horizontal="left" indent="1"/>
    </xf>
    <xf numFmtId="0" fontId="15" fillId="3" borderId="0" xfId="3" applyFont="1" applyFill="1" applyBorder="1" applyAlignment="1" applyProtection="1">
      <alignment horizontal="center"/>
    </xf>
    <xf numFmtId="0" fontId="12" fillId="4" borderId="3" xfId="0" applyFont="1" applyFill="1" applyBorder="1" applyAlignment="1">
      <alignment horizontal="left" indent="1"/>
    </xf>
    <xf numFmtId="0" fontId="15" fillId="4" borderId="3" xfId="3" applyFont="1" applyFill="1" applyBorder="1" applyAlignment="1" applyProtection="1">
      <alignment horizontal="center"/>
    </xf>
    <xf numFmtId="0" fontId="16" fillId="4" borderId="0" xfId="0" applyFont="1" applyFill="1" applyBorder="1"/>
    <xf numFmtId="0" fontId="11" fillId="4" borderId="0" xfId="0" applyFont="1" applyFill="1" applyBorder="1"/>
    <xf numFmtId="0" fontId="0" fillId="4" borderId="0" xfId="0" applyFill="1"/>
    <xf numFmtId="0" fontId="17" fillId="3" borderId="0" xfId="3" applyNumberFormat="1" applyFont="1" applyFill="1" applyBorder="1" applyAlignment="1" applyProtection="1">
      <alignment horizontal="center"/>
    </xf>
    <xf numFmtId="0" fontId="12" fillId="4" borderId="0" xfId="0" applyFont="1" applyFill="1" applyBorder="1"/>
    <xf numFmtId="0" fontId="12" fillId="4" borderId="0" xfId="0" applyFont="1" applyFill="1" applyBorder="1" applyAlignment="1">
      <alignment horizontal="left"/>
    </xf>
    <xf numFmtId="0" fontId="12" fillId="4" borderId="3" xfId="0" applyFont="1" applyFill="1" applyBorder="1"/>
    <xf numFmtId="0" fontId="11" fillId="4" borderId="3" xfId="0" applyFont="1" applyFill="1" applyBorder="1"/>
    <xf numFmtId="0" fontId="10" fillId="3" borderId="0" xfId="0" applyFont="1" applyFill="1" applyBorder="1"/>
    <xf numFmtId="0" fontId="11" fillId="3" borderId="0" xfId="0" applyFont="1" applyFill="1" applyBorder="1"/>
    <xf numFmtId="0" fontId="18" fillId="4" borderId="0" xfId="0" applyFont="1" applyFill="1" applyBorder="1" applyAlignment="1">
      <alignment horizontal="left" indent="1"/>
    </xf>
    <xf numFmtId="0" fontId="18" fillId="3" borderId="0" xfId="0" applyFont="1" applyFill="1" applyBorder="1" applyAlignment="1">
      <alignment horizontal="left" indent="1"/>
    </xf>
    <xf numFmtId="0" fontId="18" fillId="4" borderId="0" xfId="3" applyFont="1" applyFill="1" applyBorder="1" applyAlignment="1" applyProtection="1">
      <alignment horizontal="left"/>
    </xf>
    <xf numFmtId="0" fontId="0" fillId="4" borderId="0" xfId="0" applyFill="1" applyBorder="1"/>
    <xf numFmtId="0" fontId="12" fillId="4" borderId="0" xfId="0" applyFont="1" applyFill="1" applyAlignment="1">
      <alignment horizontal="left" indent="1"/>
    </xf>
    <xf numFmtId="0" fontId="12" fillId="4" borderId="0" xfId="0" applyFont="1" applyFill="1"/>
    <xf numFmtId="0" fontId="10" fillId="3" borderId="2" xfId="0" applyFont="1" applyFill="1" applyBorder="1"/>
    <xf numFmtId="0" fontId="0" fillId="4" borderId="3" xfId="0" applyFill="1" applyBorder="1"/>
    <xf numFmtId="0" fontId="19" fillId="4" borderId="3" xfId="0" applyFont="1" applyFill="1" applyBorder="1"/>
    <xf numFmtId="0" fontId="20" fillId="2" borderId="4" xfId="0" applyFont="1" applyFill="1" applyBorder="1" applyAlignment="1">
      <alignment horizontal="left"/>
    </xf>
    <xf numFmtId="0" fontId="21" fillId="2" borderId="4" xfId="0" quotePrefix="1" applyFont="1" applyFill="1" applyBorder="1" applyAlignment="1">
      <alignment horizontal="center"/>
    </xf>
    <xf numFmtId="0" fontId="22" fillId="2" borderId="4" xfId="3" applyFont="1" applyFill="1" applyBorder="1" applyAlignment="1" applyProtection="1">
      <alignment horizontal="center" vertical="center"/>
    </xf>
    <xf numFmtId="0" fontId="23" fillId="2" borderId="0" xfId="0" quotePrefix="1" applyFont="1" applyFill="1" applyBorder="1"/>
    <xf numFmtId="0" fontId="23" fillId="2" borderId="0" xfId="0" applyFont="1" applyFill="1" applyBorder="1" applyAlignment="1"/>
    <xf numFmtId="0" fontId="24" fillId="2" borderId="0" xfId="0" applyFont="1" applyFill="1" applyBorder="1"/>
    <xf numFmtId="0" fontId="24" fillId="2" borderId="0" xfId="0" quotePrefix="1" applyFont="1" applyFill="1" applyBorder="1" applyAlignment="1">
      <alignment horizontal="center"/>
    </xf>
    <xf numFmtId="0" fontId="23" fillId="2" borderId="0" xfId="0" applyFont="1" applyFill="1" applyBorder="1" applyAlignment="1">
      <alignment horizontal="left"/>
    </xf>
    <xf numFmtId="0" fontId="23" fillId="2" borderId="5" xfId="0" applyFont="1" applyFill="1" applyBorder="1" applyAlignment="1">
      <alignment horizontal="left"/>
    </xf>
    <xf numFmtId="0" fontId="23" fillId="2" borderId="5" xfId="0" applyFont="1" applyFill="1" applyBorder="1" applyAlignment="1">
      <alignment horizontal="right"/>
    </xf>
    <xf numFmtId="0" fontId="25" fillId="0" borderId="0" xfId="0" applyFont="1" applyFill="1" applyAlignment="1">
      <alignment horizontal="left"/>
    </xf>
    <xf numFmtId="3" fontId="25" fillId="5" borderId="0" xfId="0" quotePrefix="1" applyNumberFormat="1" applyFont="1" applyFill="1" applyAlignment="1">
      <alignment horizontal="right"/>
    </xf>
    <xf numFmtId="0" fontId="25" fillId="5" borderId="0" xfId="4" applyFont="1" applyFill="1" applyBorder="1"/>
    <xf numFmtId="166" fontId="28" fillId="4" borderId="0" xfId="5" applyNumberFormat="1" applyFont="1" applyFill="1" applyAlignment="1">
      <alignment horizontal="right"/>
    </xf>
    <xf numFmtId="0" fontId="25" fillId="0" borderId="0" xfId="0" applyFont="1" applyFill="1" applyAlignment="1">
      <alignment horizontal="left" indent="1"/>
    </xf>
    <xf numFmtId="0" fontId="25" fillId="0" borderId="3" xfId="0" applyFont="1" applyFill="1" applyBorder="1" applyAlignment="1">
      <alignment horizontal="left"/>
    </xf>
    <xf numFmtId="0" fontId="25" fillId="0" borderId="6" xfId="0" applyFont="1" applyFill="1" applyBorder="1" applyAlignment="1">
      <alignment horizontal="left"/>
    </xf>
    <xf numFmtId="166" fontId="28" fillId="4" borderId="6" xfId="5" applyNumberFormat="1" applyFont="1" applyFill="1" applyBorder="1" applyAlignment="1">
      <alignment horizontal="right"/>
    </xf>
    <xf numFmtId="0" fontId="25" fillId="0" borderId="0" xfId="0" applyFont="1" applyFill="1" applyBorder="1" applyAlignment="1">
      <alignment horizontal="left"/>
    </xf>
    <xf numFmtId="0" fontId="25" fillId="5" borderId="0" xfId="0" applyFont="1" applyFill="1"/>
    <xf numFmtId="165" fontId="0" fillId="0" borderId="0" xfId="0" applyNumberFormat="1"/>
    <xf numFmtId="0" fontId="29" fillId="0" borderId="3" xfId="0" applyFont="1" applyFill="1" applyBorder="1" applyAlignment="1">
      <alignment horizontal="left"/>
    </xf>
    <xf numFmtId="0" fontId="25" fillId="5" borderId="0" xfId="6" applyFont="1" applyFill="1" applyBorder="1"/>
    <xf numFmtId="0" fontId="28" fillId="5" borderId="2" xfId="6" applyFont="1" applyFill="1" applyBorder="1"/>
    <xf numFmtId="166" fontId="28" fillId="4" borderId="2" xfId="5" applyNumberFormat="1" applyFont="1" applyFill="1" applyBorder="1" applyAlignment="1">
      <alignment horizontal="right"/>
    </xf>
    <xf numFmtId="166" fontId="28" fillId="4" borderId="0" xfId="5" applyNumberFormat="1" applyFont="1" applyFill="1" applyBorder="1" applyAlignment="1">
      <alignment horizontal="right"/>
    </xf>
    <xf numFmtId="0" fontId="28" fillId="5" borderId="3" xfId="6" applyFont="1" applyFill="1" applyBorder="1"/>
    <xf numFmtId="166" fontId="28" fillId="4" borderId="3" xfId="5" applyNumberFormat="1" applyFont="1" applyFill="1" applyBorder="1" applyAlignment="1">
      <alignment horizontal="right"/>
    </xf>
    <xf numFmtId="0" fontId="25" fillId="5" borderId="6" xfId="6" applyFont="1" applyFill="1" applyBorder="1"/>
    <xf numFmtId="0" fontId="29" fillId="5" borderId="3" xfId="6" applyFont="1" applyFill="1" applyBorder="1"/>
    <xf numFmtId="0" fontId="29" fillId="4" borderId="3" xfId="0" applyFont="1" applyFill="1" applyBorder="1" applyAlignment="1">
      <alignment horizontal="left"/>
    </xf>
    <xf numFmtId="0" fontId="25" fillId="4" borderId="0" xfId="0" applyFont="1" applyFill="1" applyAlignment="1">
      <alignment horizontal="left"/>
    </xf>
    <xf numFmtId="0" fontId="25" fillId="4" borderId="3" xfId="0" applyFont="1" applyFill="1" applyBorder="1" applyAlignment="1">
      <alignment horizontal="left"/>
    </xf>
    <xf numFmtId="0" fontId="25" fillId="4" borderId="0" xfId="6" applyFont="1" applyFill="1" applyBorder="1" applyAlignment="1">
      <alignment horizontal="left"/>
    </xf>
    <xf numFmtId="0" fontId="29" fillId="4" borderId="6" xfId="0" applyFont="1" applyFill="1" applyBorder="1" applyAlignment="1">
      <alignment horizontal="left"/>
    </xf>
    <xf numFmtId="166" fontId="30" fillId="4" borderId="6" xfId="5" applyNumberFormat="1" applyFont="1" applyFill="1" applyBorder="1" applyAlignment="1">
      <alignment horizontal="right"/>
    </xf>
    <xf numFmtId="0" fontId="29" fillId="4" borderId="0" xfId="6" applyFont="1" applyFill="1" applyBorder="1"/>
    <xf numFmtId="166" fontId="29" fillId="4" borderId="0" xfId="5" applyNumberFormat="1" applyFont="1" applyFill="1" applyBorder="1" applyAlignment="1">
      <alignment horizontal="right"/>
    </xf>
    <xf numFmtId="0" fontId="29" fillId="4" borderId="6" xfId="6" applyFont="1" applyFill="1" applyBorder="1"/>
    <xf numFmtId="166" fontId="29" fillId="4" borderId="6" xfId="5" applyNumberFormat="1" applyFont="1" applyFill="1" applyBorder="1" applyAlignment="1">
      <alignment horizontal="right"/>
    </xf>
    <xf numFmtId="0" fontId="31" fillId="4" borderId="0" xfId="6" applyFont="1" applyFill="1" applyBorder="1"/>
    <xf numFmtId="166" fontId="31" fillId="4" borderId="0" xfId="5" applyNumberFormat="1" applyFont="1" applyFill="1" applyBorder="1"/>
    <xf numFmtId="0" fontId="12" fillId="0" borderId="0" xfId="0" applyFont="1" applyAlignment="1">
      <alignment horizontal="right"/>
    </xf>
    <xf numFmtId="0" fontId="20" fillId="2" borderId="4" xfId="0" applyFont="1" applyFill="1" applyBorder="1"/>
    <xf numFmtId="0" fontId="32" fillId="2" borderId="4" xfId="0" applyFont="1" applyFill="1" applyBorder="1"/>
    <xf numFmtId="0" fontId="32" fillId="4" borderId="0" xfId="0" applyFont="1" applyFill="1"/>
    <xf numFmtId="0" fontId="25" fillId="4" borderId="0" xfId="0" applyFont="1" applyFill="1" applyBorder="1"/>
    <xf numFmtId="3" fontId="25" fillId="4" borderId="0" xfId="0" applyNumberFormat="1" applyFont="1" applyFill="1" applyBorder="1" applyAlignment="1">
      <alignment horizontal="right"/>
    </xf>
    <xf numFmtId="3" fontId="25" fillId="4" borderId="0" xfId="0" applyNumberFormat="1" applyFont="1" applyFill="1" applyBorder="1" applyAlignment="1">
      <alignment horizontal="center"/>
    </xf>
    <xf numFmtId="3" fontId="25" fillId="4" borderId="3" xfId="0" applyNumberFormat="1" applyFont="1" applyFill="1" applyBorder="1"/>
    <xf numFmtId="3" fontId="25" fillId="4" borderId="3" xfId="0" applyNumberFormat="1" applyFont="1" applyFill="1" applyBorder="1" applyAlignment="1">
      <alignment horizontal="right"/>
    </xf>
    <xf numFmtId="3" fontId="25" fillId="4" borderId="3" xfId="0" applyNumberFormat="1" applyFont="1" applyFill="1" applyBorder="1" applyAlignment="1">
      <alignment horizontal="center"/>
    </xf>
    <xf numFmtId="0" fontId="25" fillId="4" borderId="3" xfId="0" applyFont="1" applyFill="1" applyBorder="1"/>
    <xf numFmtId="3" fontId="25" fillId="4" borderId="0" xfId="0" applyNumberFormat="1" applyFont="1" applyFill="1"/>
    <xf numFmtId="0" fontId="25" fillId="4" borderId="3" xfId="0" applyFont="1" applyFill="1" applyBorder="1" applyAlignment="1">
      <alignment horizontal="right"/>
    </xf>
    <xf numFmtId="0" fontId="34" fillId="4" borderId="6" xfId="0" applyFont="1" applyFill="1" applyBorder="1"/>
    <xf numFmtId="3" fontId="25" fillId="4" borderId="6" xfId="0" applyNumberFormat="1" applyFont="1" applyFill="1" applyBorder="1" applyAlignment="1">
      <alignment horizontal="right"/>
    </xf>
    <xf numFmtId="3" fontId="25" fillId="4" borderId="6" xfId="0" applyNumberFormat="1" applyFont="1" applyFill="1" applyBorder="1" applyAlignment="1">
      <alignment horizontal="center"/>
    </xf>
    <xf numFmtId="0" fontId="25" fillId="4" borderId="6" xfId="0" applyFont="1" applyFill="1" applyBorder="1"/>
    <xf numFmtId="0" fontId="25" fillId="4" borderId="0" xfId="0" applyFont="1" applyFill="1" applyBorder="1" applyAlignment="1">
      <alignment horizontal="right"/>
    </xf>
    <xf numFmtId="0" fontId="25" fillId="4" borderId="0" xfId="0" applyFont="1" applyFill="1" applyAlignment="1">
      <alignment horizontal="right"/>
    </xf>
    <xf numFmtId="0" fontId="25" fillId="4" borderId="0" xfId="0" applyNumberFormat="1" applyFont="1" applyFill="1" applyBorder="1"/>
    <xf numFmtId="1" fontId="25" fillId="4" borderId="0" xfId="0" applyNumberFormat="1" applyFont="1" applyFill="1" applyAlignment="1">
      <alignment horizontal="right"/>
    </xf>
    <xf numFmtId="0" fontId="25" fillId="4" borderId="0" xfId="0" applyFont="1" applyFill="1" applyBorder="1" applyAlignment="1">
      <alignment horizontal="left"/>
    </xf>
    <xf numFmtId="3" fontId="25" fillId="4" borderId="0" xfId="0" applyNumberFormat="1" applyFont="1" applyFill="1" applyBorder="1"/>
    <xf numFmtId="0" fontId="25" fillId="4" borderId="0" xfId="0" applyFont="1" applyFill="1" applyBorder="1" applyAlignment="1">
      <alignment horizontal="center"/>
    </xf>
    <xf numFmtId="0" fontId="25" fillId="4" borderId="0" xfId="0" applyFont="1" applyFill="1"/>
    <xf numFmtId="1" fontId="25" fillId="4" borderId="0" xfId="0" applyNumberFormat="1" applyFont="1" applyFill="1" applyBorder="1" applyAlignment="1">
      <alignment horizontal="right"/>
    </xf>
    <xf numFmtId="0" fontId="32" fillId="4" borderId="0" xfId="0" applyFont="1" applyFill="1" applyBorder="1"/>
    <xf numFmtId="0" fontId="32" fillId="4" borderId="6" xfId="0" applyFont="1" applyFill="1" applyBorder="1"/>
    <xf numFmtId="0" fontId="35" fillId="2" borderId="4" xfId="0" applyFont="1" applyFill="1" applyBorder="1"/>
    <xf numFmtId="166" fontId="35" fillId="2" borderId="4" xfId="7" applyNumberFormat="1" applyFont="1" applyFill="1" applyBorder="1"/>
    <xf numFmtId="0" fontId="37" fillId="2" borderId="0" xfId="0" applyFont="1" applyFill="1" applyBorder="1" applyAlignment="1">
      <alignment horizontal="center" vertical="center" wrapText="1"/>
    </xf>
    <xf numFmtId="0" fontId="37" fillId="2" borderId="9" xfId="0" applyFont="1" applyFill="1" applyBorder="1" applyAlignment="1">
      <alignment horizontal="center" vertical="center" wrapText="1"/>
    </xf>
    <xf numFmtId="166" fontId="37" fillId="2" borderId="9" xfId="7" applyNumberFormat="1" applyFont="1" applyFill="1" applyBorder="1" applyAlignment="1">
      <alignment horizontal="center" vertical="center" wrapText="1"/>
    </xf>
    <xf numFmtId="168" fontId="0" fillId="4" borderId="0" xfId="2" applyNumberFormat="1" applyFont="1" applyFill="1"/>
    <xf numFmtId="10" fontId="0" fillId="4" borderId="0" xfId="2" applyNumberFormat="1" applyFont="1" applyFill="1"/>
    <xf numFmtId="170" fontId="0" fillId="4" borderId="0" xfId="0" applyNumberFormat="1" applyFill="1"/>
    <xf numFmtId="171" fontId="0" fillId="4" borderId="0" xfId="2" applyNumberFormat="1" applyFont="1" applyFill="1"/>
    <xf numFmtId="0" fontId="3" fillId="2" borderId="4" xfId="0" applyFont="1" applyFill="1" applyBorder="1"/>
    <xf numFmtId="0" fontId="22" fillId="2" borderId="0" xfId="3" applyFont="1" applyFill="1" applyAlignment="1" applyProtection="1">
      <alignment horizontal="center" vertical="center"/>
    </xf>
    <xf numFmtId="0" fontId="36" fillId="2" borderId="0" xfId="0" applyFont="1" applyFill="1"/>
    <xf numFmtId="165" fontId="23" fillId="2" borderId="0" xfId="1" applyFont="1" applyFill="1" applyBorder="1" applyAlignment="1">
      <alignment horizontal="left"/>
    </xf>
    <xf numFmtId="165" fontId="38" fillId="2" borderId="0" xfId="7" applyNumberFormat="1" applyFont="1" applyFill="1" applyAlignment="1">
      <alignment horizontal="center" wrapText="1"/>
    </xf>
    <xf numFmtId="0" fontId="30" fillId="4" borderId="0" xfId="0" applyFont="1" applyFill="1" applyAlignment="1">
      <alignment horizontal="right" vertical="top"/>
    </xf>
    <xf numFmtId="0" fontId="28" fillId="4" borderId="0" xfId="0" applyFont="1" applyFill="1" applyAlignment="1">
      <alignment vertical="top" wrapText="1"/>
    </xf>
    <xf numFmtId="0" fontId="28" fillId="4" borderId="0" xfId="0" applyFont="1" applyFill="1"/>
    <xf numFmtId="0" fontId="30" fillId="4" borderId="3" xfId="0" applyFont="1" applyFill="1" applyBorder="1" applyAlignment="1">
      <alignment horizontal="right" vertical="top"/>
    </xf>
    <xf numFmtId="0" fontId="28" fillId="4" borderId="3" xfId="0" applyFont="1" applyFill="1" applyBorder="1" applyAlignment="1">
      <alignment vertical="top" wrapText="1"/>
    </xf>
    <xf numFmtId="0" fontId="28" fillId="4" borderId="3" xfId="0" applyFont="1" applyFill="1" applyBorder="1"/>
    <xf numFmtId="0" fontId="39" fillId="4" borderId="0" xfId="0" applyFont="1" applyFill="1" applyAlignment="1">
      <alignment vertical="top" wrapText="1"/>
    </xf>
    <xf numFmtId="166" fontId="40" fillId="4" borderId="0" xfId="7" applyNumberFormat="1" applyFont="1" applyFill="1" applyAlignment="1">
      <alignment horizontal="center" vertical="top" wrapText="1"/>
    </xf>
    <xf numFmtId="0" fontId="28" fillId="4" borderId="0" xfId="0" applyFont="1" applyFill="1" applyAlignment="1">
      <alignment vertical="top"/>
    </xf>
    <xf numFmtId="165" fontId="40" fillId="4" borderId="0" xfId="7" applyNumberFormat="1" applyFont="1" applyFill="1" applyAlignment="1">
      <alignment horizontal="center" vertical="top" wrapText="1"/>
    </xf>
    <xf numFmtId="2" fontId="28" fillId="4" borderId="0" xfId="0" applyNumberFormat="1" applyFont="1" applyFill="1" applyAlignment="1">
      <alignment horizontal="center"/>
    </xf>
    <xf numFmtId="14" fontId="28" fillId="4" borderId="0" xfId="0" applyNumberFormat="1" applyFont="1" applyFill="1"/>
    <xf numFmtId="0" fontId="30" fillId="4" borderId="0" xfId="0" applyFont="1" applyFill="1" applyAlignment="1">
      <alignment horizontal="right" vertical="top" wrapText="1"/>
    </xf>
    <xf numFmtId="0" fontId="28" fillId="4" borderId="0" xfId="0" applyFont="1" applyFill="1" applyAlignment="1">
      <alignment wrapText="1"/>
    </xf>
    <xf numFmtId="0" fontId="30" fillId="4" borderId="0" xfId="0" applyNumberFormat="1" applyFont="1" applyFill="1" applyAlignment="1">
      <alignment horizontal="right" vertical="top"/>
    </xf>
    <xf numFmtId="0" fontId="28" fillId="4" borderId="0" xfId="0" applyNumberFormat="1" applyFont="1" applyFill="1" applyAlignment="1">
      <alignment vertical="top" wrapText="1"/>
    </xf>
    <xf numFmtId="0" fontId="28" fillId="4" borderId="0" xfId="7" applyNumberFormat="1" applyFont="1" applyFill="1" applyAlignment="1">
      <alignment horizontal="center" vertical="top" wrapText="1"/>
    </xf>
    <xf numFmtId="0" fontId="28" fillId="4" borderId="0" xfId="0" applyNumberFormat="1" applyFont="1" applyFill="1" applyAlignment="1">
      <alignment vertical="top"/>
    </xf>
    <xf numFmtId="165" fontId="28" fillId="4" borderId="0" xfId="0" applyNumberFormat="1" applyFont="1" applyFill="1" applyAlignment="1">
      <alignment horizontal="center" vertical="top" wrapText="1"/>
    </xf>
    <xf numFmtId="0" fontId="7" fillId="2" borderId="18" xfId="8" applyFont="1" applyFill="1" applyBorder="1"/>
    <xf numFmtId="0" fontId="20" fillId="2" borderId="4" xfId="0" applyFont="1" applyFill="1" applyBorder="1" applyAlignment="1">
      <alignment horizontal="right"/>
    </xf>
    <xf numFmtId="166" fontId="28" fillId="4" borderId="0" xfId="1" applyNumberFormat="1" applyFont="1" applyFill="1" applyAlignment="1">
      <alignment horizontal="right"/>
    </xf>
    <xf numFmtId="166" fontId="28" fillId="0" borderId="0" xfId="1" applyNumberFormat="1" applyFont="1" applyAlignment="1">
      <alignment horizontal="right"/>
    </xf>
    <xf numFmtId="166" fontId="0" fillId="0" borderId="0" xfId="0" applyNumberFormat="1"/>
    <xf numFmtId="166" fontId="28" fillId="0" borderId="3" xfId="1" applyNumberFormat="1" applyFont="1" applyBorder="1" applyAlignment="1">
      <alignment horizontal="right"/>
    </xf>
    <xf numFmtId="166" fontId="28" fillId="0" borderId="6" xfId="1" applyNumberFormat="1" applyFont="1" applyBorder="1" applyAlignment="1">
      <alignment horizontal="right"/>
    </xf>
    <xf numFmtId="0" fontId="25" fillId="0" borderId="2" xfId="0" applyFont="1" applyFill="1" applyBorder="1" applyAlignment="1">
      <alignment horizontal="left"/>
    </xf>
    <xf numFmtId="166" fontId="28" fillId="0" borderId="2" xfId="1" applyNumberFormat="1" applyFont="1" applyBorder="1" applyAlignment="1">
      <alignment horizontal="right"/>
    </xf>
    <xf numFmtId="0" fontId="0" fillId="0" borderId="2" xfId="0" applyBorder="1" applyAlignment="1">
      <alignment horizontal="right"/>
    </xf>
    <xf numFmtId="0" fontId="12" fillId="0" borderId="0" xfId="0" applyFont="1" applyBorder="1"/>
    <xf numFmtId="0" fontId="25" fillId="0" borderId="2" xfId="0" applyFont="1" applyBorder="1"/>
    <xf numFmtId="0" fontId="18" fillId="0" borderId="2" xfId="0" applyFont="1" applyBorder="1"/>
    <xf numFmtId="0" fontId="25" fillId="0" borderId="0" xfId="0" applyFont="1" applyBorder="1"/>
    <xf numFmtId="0" fontId="25" fillId="0" borderId="3" xfId="0" applyFont="1" applyBorder="1"/>
    <xf numFmtId="0" fontId="43" fillId="0" borderId="3" xfId="0" applyFont="1" applyBorder="1"/>
    <xf numFmtId="0" fontId="0" fillId="0" borderId="0" xfId="0" applyAlignment="1">
      <alignment horizontal="right"/>
    </xf>
    <xf numFmtId="0" fontId="23" fillId="2" borderId="0" xfId="0" applyFont="1" applyFill="1" applyBorder="1" applyAlignment="1">
      <alignment horizontal="right"/>
    </xf>
    <xf numFmtId="0" fontId="28" fillId="0" borderId="0" xfId="0" applyFont="1"/>
    <xf numFmtId="166" fontId="28" fillId="0" borderId="0" xfId="0" applyNumberFormat="1" applyFont="1" applyAlignment="1">
      <alignment horizontal="right"/>
    </xf>
    <xf numFmtId="0" fontId="28" fillId="0" borderId="0" xfId="0" applyFont="1" applyAlignment="1">
      <alignment horizontal="left" indent="1"/>
    </xf>
    <xf numFmtId="0" fontId="28" fillId="0" borderId="0" xfId="0" applyFont="1" applyAlignment="1">
      <alignment horizontal="left"/>
    </xf>
    <xf numFmtId="0" fontId="28" fillId="0" borderId="6" xfId="0" applyFont="1" applyBorder="1"/>
    <xf numFmtId="166" fontId="28" fillId="0" borderId="6" xfId="0" applyNumberFormat="1" applyFont="1" applyBorder="1" applyAlignment="1">
      <alignment horizontal="right"/>
    </xf>
    <xf numFmtId="0" fontId="44" fillId="0" borderId="0" xfId="0" applyFont="1" applyFill="1" applyBorder="1"/>
    <xf numFmtId="0" fontId="12" fillId="0" borderId="2" xfId="0" applyFont="1" applyBorder="1"/>
    <xf numFmtId="0" fontId="12" fillId="0" borderId="0" xfId="0" applyFont="1"/>
    <xf numFmtId="0" fontId="25" fillId="0" borderId="6" xfId="0" applyFont="1" applyFill="1" applyBorder="1"/>
    <xf numFmtId="0" fontId="18" fillId="0" borderId="6" xfId="0" applyFont="1" applyBorder="1"/>
    <xf numFmtId="172" fontId="28" fillId="0" borderId="0" xfId="1" applyNumberFormat="1" applyFont="1" applyAlignment="1">
      <alignment horizontal="right"/>
    </xf>
    <xf numFmtId="172" fontId="28" fillId="0" borderId="6" xfId="1" applyNumberFormat="1" applyFont="1" applyBorder="1" applyAlignment="1">
      <alignment horizontal="right"/>
    </xf>
    <xf numFmtId="0" fontId="28" fillId="0" borderId="0" xfId="0" applyFont="1" applyBorder="1"/>
    <xf numFmtId="172" fontId="28" fillId="0" borderId="2" xfId="1" applyNumberFormat="1" applyFont="1" applyBorder="1" applyAlignment="1">
      <alignment horizontal="right"/>
    </xf>
    <xf numFmtId="0" fontId="23" fillId="2" borderId="20" xfId="0" applyFont="1" applyFill="1" applyBorder="1" applyAlignment="1">
      <alignment horizontal="center" textRotation="45" wrapText="1"/>
    </xf>
    <xf numFmtId="0" fontId="23" fillId="2" borderId="21" xfId="0" applyFont="1" applyFill="1" applyBorder="1" applyAlignment="1">
      <alignment horizontal="center" textRotation="45" wrapText="1"/>
    </xf>
    <xf numFmtId="0" fontId="23" fillId="2" borderId="22" xfId="0" applyFont="1" applyFill="1" applyBorder="1" applyAlignment="1">
      <alignment horizontal="center" textRotation="45" wrapText="1"/>
    </xf>
    <xf numFmtId="0" fontId="23" fillId="2" borderId="5" xfId="0" applyFont="1" applyFill="1" applyBorder="1" applyAlignment="1">
      <alignment horizontal="left" textRotation="45" wrapText="1"/>
    </xf>
    <xf numFmtId="0" fontId="25" fillId="5" borderId="0" xfId="4" applyFont="1" applyFill="1"/>
    <xf numFmtId="0" fontId="25" fillId="5" borderId="0" xfId="0" applyFont="1" applyFill="1" applyAlignment="1">
      <alignment horizontal="left" indent="1"/>
    </xf>
    <xf numFmtId="0" fontId="0" fillId="0" borderId="0" xfId="0" applyBorder="1"/>
    <xf numFmtId="173" fontId="25" fillId="5" borderId="6" xfId="0" applyNumberFormat="1" applyFont="1" applyFill="1" applyBorder="1"/>
    <xf numFmtId="164" fontId="25" fillId="4" borderId="0" xfId="4" applyNumberFormat="1" applyFont="1" applyFill="1" applyAlignment="1">
      <alignment horizontal="right"/>
    </xf>
    <xf numFmtId="0" fontId="29" fillId="5" borderId="6" xfId="0" applyFont="1" applyFill="1" applyBorder="1"/>
    <xf numFmtId="172" fontId="30" fillId="0" borderId="6" xfId="1" applyNumberFormat="1" applyFont="1" applyBorder="1" applyAlignment="1">
      <alignment horizontal="right"/>
    </xf>
    <xf numFmtId="172" fontId="28" fillId="0" borderId="0" xfId="1" applyNumberFormat="1" applyFont="1" applyBorder="1" applyAlignment="1">
      <alignment horizontal="right"/>
    </xf>
    <xf numFmtId="0" fontId="20" fillId="2" borderId="0" xfId="0" applyFont="1" applyFill="1" applyBorder="1" applyAlignment="1">
      <alignment horizontal="left"/>
    </xf>
    <xf numFmtId="0" fontId="23" fillId="4" borderId="0" xfId="0" applyFont="1" applyFill="1" applyBorder="1" applyAlignment="1">
      <alignment horizontal="left" textRotation="45" wrapText="1"/>
    </xf>
    <xf numFmtId="0" fontId="23" fillId="2" borderId="1" xfId="0" applyFont="1" applyFill="1" applyBorder="1" applyAlignment="1">
      <alignment horizontal="right"/>
    </xf>
    <xf numFmtId="173" fontId="25" fillId="5" borderId="0" xfId="0" applyNumberFormat="1" applyFont="1" applyFill="1"/>
    <xf numFmtId="0" fontId="28" fillId="0" borderId="0" xfId="0" applyFont="1" applyAlignment="1">
      <alignment horizontal="right"/>
    </xf>
    <xf numFmtId="41" fontId="31" fillId="5" borderId="0" xfId="4" applyNumberFormat="1" applyFont="1" applyFill="1"/>
    <xf numFmtId="173" fontId="25" fillId="5" borderId="0" xfId="0" applyNumberFormat="1" applyFont="1" applyFill="1" applyAlignment="1">
      <alignment horizontal="left" indent="1"/>
    </xf>
    <xf numFmtId="173" fontId="29" fillId="5" borderId="6" xfId="0" applyNumberFormat="1" applyFont="1" applyFill="1" applyBorder="1"/>
    <xf numFmtId="172" fontId="28" fillId="0" borderId="0" xfId="0" applyNumberFormat="1" applyFont="1" applyAlignment="1">
      <alignment horizontal="left"/>
    </xf>
    <xf numFmtId="172" fontId="28" fillId="0" borderId="0" xfId="0" applyNumberFormat="1" applyFont="1" applyAlignment="1">
      <alignment horizontal="right"/>
    </xf>
    <xf numFmtId="172" fontId="28" fillId="0" borderId="3" xfId="0" applyNumberFormat="1" applyFont="1" applyBorder="1" applyAlignment="1">
      <alignment horizontal="left"/>
    </xf>
    <xf numFmtId="172" fontId="28" fillId="0" borderId="3" xfId="0" applyNumberFormat="1" applyFont="1" applyBorder="1" applyAlignment="1">
      <alignment horizontal="right"/>
    </xf>
    <xf numFmtId="172" fontId="28" fillId="0" borderId="2" xfId="0" applyNumberFormat="1" applyFont="1" applyBorder="1" applyAlignment="1">
      <alignment horizontal="left"/>
    </xf>
    <xf numFmtId="172" fontId="28" fillId="0" borderId="2" xfId="0" applyNumberFormat="1" applyFont="1" applyBorder="1" applyAlignment="1">
      <alignment horizontal="right"/>
    </xf>
    <xf numFmtId="172" fontId="28" fillId="0" borderId="0" xfId="0" applyNumberFormat="1" applyFont="1" applyBorder="1" applyAlignment="1">
      <alignment horizontal="left"/>
    </xf>
    <xf numFmtId="0" fontId="0" fillId="0" borderId="3" xfId="0" applyBorder="1"/>
    <xf numFmtId="3" fontId="23" fillId="2" borderId="23" xfId="10" applyNumberFormat="1" applyFont="1" applyFill="1" applyBorder="1" applyAlignment="1">
      <alignment horizontal="left"/>
    </xf>
    <xf numFmtId="3" fontId="33" fillId="2" borderId="0" xfId="10" applyNumberFormat="1" applyFont="1" applyFill="1" applyBorder="1" applyAlignment="1">
      <alignment horizontal="right"/>
    </xf>
    <xf numFmtId="173" fontId="28" fillId="0" borderId="0" xfId="1" applyNumberFormat="1" applyFont="1" applyAlignment="1">
      <alignment horizontal="right"/>
    </xf>
    <xf numFmtId="173" fontId="28" fillId="0" borderId="6" xfId="1" applyNumberFormat="1" applyFont="1" applyBorder="1" applyAlignment="1">
      <alignment horizontal="right"/>
    </xf>
    <xf numFmtId="0" fontId="28" fillId="0" borderId="0" xfId="0" applyNumberFormat="1" applyFont="1" applyFill="1" applyBorder="1" applyAlignment="1">
      <alignment horizontal="left"/>
    </xf>
    <xf numFmtId="0" fontId="12" fillId="0" borderId="0" xfId="0" applyFont="1" applyFill="1" applyBorder="1"/>
    <xf numFmtId="3" fontId="23" fillId="2" borderId="24" xfId="10" applyNumberFormat="1" applyFont="1" applyFill="1" applyBorder="1" applyAlignment="1">
      <alignment horizontal="left"/>
    </xf>
    <xf numFmtId="3" fontId="33" fillId="4" borderId="0" xfId="10" applyNumberFormat="1" applyFont="1" applyFill="1" applyBorder="1" applyAlignment="1">
      <alignment horizontal="right"/>
    </xf>
    <xf numFmtId="0" fontId="23" fillId="4" borderId="0" xfId="0" applyFont="1" applyFill="1" applyBorder="1" applyAlignment="1">
      <alignment horizontal="left"/>
    </xf>
    <xf numFmtId="0" fontId="23" fillId="4" borderId="0" xfId="0" applyFont="1" applyFill="1" applyBorder="1" applyAlignment="1">
      <alignment horizontal="right"/>
    </xf>
    <xf numFmtId="0" fontId="28" fillId="4" borderId="0" xfId="0" applyNumberFormat="1" applyFont="1" applyFill="1" applyBorder="1" applyAlignment="1">
      <alignment horizontal="left"/>
    </xf>
    <xf numFmtId="172" fontId="28" fillId="4" borderId="0" xfId="0" applyNumberFormat="1" applyFont="1" applyFill="1" applyBorder="1" applyAlignment="1">
      <alignment horizontal="right"/>
    </xf>
    <xf numFmtId="166" fontId="28" fillId="4" borderId="0" xfId="1" applyNumberFormat="1" applyFont="1" applyFill="1" applyBorder="1" applyAlignment="1">
      <alignment horizontal="right"/>
    </xf>
    <xf numFmtId="0" fontId="23" fillId="2" borderId="25" xfId="0" applyFont="1" applyFill="1" applyBorder="1" applyAlignment="1">
      <alignment horizontal="left"/>
    </xf>
    <xf numFmtId="3" fontId="33" fillId="2" borderId="0" xfId="0" applyNumberFormat="1" applyFont="1" applyFill="1" applyBorder="1"/>
    <xf numFmtId="3" fontId="33" fillId="2" borderId="0" xfId="0" applyNumberFormat="1" applyFont="1" applyFill="1" applyBorder="1" applyAlignment="1">
      <alignment horizontal="right"/>
    </xf>
    <xf numFmtId="0" fontId="23" fillId="2" borderId="3" xfId="0" applyFont="1" applyFill="1" applyBorder="1" applyAlignment="1">
      <alignment horizontal="left"/>
    </xf>
    <xf numFmtId="172" fontId="28" fillId="4" borderId="0" xfId="0" applyNumberFormat="1" applyFont="1" applyFill="1" applyBorder="1" applyAlignment="1">
      <alignment horizontal="left"/>
    </xf>
    <xf numFmtId="174" fontId="28" fillId="4" borderId="0" xfId="1" applyNumberFormat="1" applyFont="1" applyFill="1"/>
    <xf numFmtId="174" fontId="28" fillId="4" borderId="0" xfId="1" applyNumberFormat="1" applyFont="1" applyFill="1" applyAlignment="1">
      <alignment horizontal="right"/>
    </xf>
    <xf numFmtId="0" fontId="28" fillId="4" borderId="0" xfId="0" applyFont="1" applyFill="1" applyAlignment="1">
      <alignment horizontal="left"/>
    </xf>
    <xf numFmtId="174" fontId="28" fillId="4" borderId="0" xfId="1" applyNumberFormat="1" applyFont="1" applyFill="1" applyAlignment="1">
      <alignment horizontal="left"/>
    </xf>
    <xf numFmtId="0" fontId="46" fillId="4" borderId="0" xfId="0" quotePrefix="1" applyFont="1" applyFill="1"/>
    <xf numFmtId="3" fontId="28" fillId="4" borderId="0" xfId="0" applyNumberFormat="1" applyFont="1" applyFill="1" applyAlignment="1">
      <alignment horizontal="left"/>
    </xf>
    <xf numFmtId="3" fontId="28" fillId="4" borderId="0" xfId="0" applyNumberFormat="1" applyFont="1" applyFill="1" applyAlignment="1">
      <alignment horizontal="right"/>
    </xf>
    <xf numFmtId="3" fontId="0" fillId="0" borderId="0" xfId="0" applyNumberFormat="1"/>
    <xf numFmtId="0" fontId="28" fillId="0" borderId="0" xfId="0" applyNumberFormat="1" applyFont="1" applyAlignment="1">
      <alignment horizontal="left"/>
    </xf>
    <xf numFmtId="0" fontId="28" fillId="0" borderId="6" xfId="0" applyNumberFormat="1" applyFont="1" applyBorder="1" applyAlignment="1">
      <alignment horizontal="left"/>
    </xf>
    <xf numFmtId="3" fontId="28" fillId="4" borderId="6" xfId="0" applyNumberFormat="1" applyFont="1" applyFill="1" applyBorder="1" applyAlignment="1">
      <alignment horizontal="right"/>
    </xf>
    <xf numFmtId="0" fontId="25" fillId="0" borderId="3" xfId="0" applyNumberFormat="1" applyFont="1" applyFill="1" applyBorder="1" applyAlignment="1">
      <alignment horizontal="left"/>
    </xf>
    <xf numFmtId="0" fontId="18" fillId="0" borderId="3" xfId="0" applyFont="1" applyBorder="1"/>
    <xf numFmtId="3" fontId="28" fillId="4" borderId="3" xfId="0" applyNumberFormat="1" applyFont="1" applyFill="1" applyBorder="1" applyAlignment="1">
      <alignment horizontal="left"/>
    </xf>
    <xf numFmtId="3" fontId="28" fillId="4" borderId="3" xfId="0" applyNumberFormat="1" applyFont="1" applyFill="1" applyBorder="1" applyAlignment="1">
      <alignment horizontal="right"/>
    </xf>
    <xf numFmtId="0" fontId="23" fillId="2" borderId="7" xfId="0" applyFont="1" applyFill="1" applyBorder="1" applyAlignment="1">
      <alignment horizontal="left"/>
    </xf>
    <xf numFmtId="0" fontId="23" fillId="2" borderId="3" xfId="0" applyFont="1" applyFill="1" applyBorder="1" applyAlignment="1">
      <alignment horizontal="right"/>
    </xf>
    <xf numFmtId="0" fontId="23" fillId="2" borderId="8" xfId="0" applyFont="1" applyFill="1" applyBorder="1" applyAlignment="1">
      <alignment horizontal="right"/>
    </xf>
    <xf numFmtId="0" fontId="0" fillId="0" borderId="2" xfId="0" applyBorder="1"/>
    <xf numFmtId="0" fontId="28" fillId="0" borderId="2" xfId="0" applyFont="1" applyBorder="1"/>
    <xf numFmtId="0" fontId="28" fillId="0" borderId="3" xfId="0" applyNumberFormat="1" applyFont="1" applyFill="1" applyBorder="1" applyAlignment="1">
      <alignment horizontal="left"/>
    </xf>
    <xf numFmtId="0" fontId="12" fillId="0" borderId="3" xfId="0" applyFont="1" applyBorder="1"/>
    <xf numFmtId="4" fontId="0" fillId="0" borderId="0" xfId="0" applyNumberFormat="1"/>
    <xf numFmtId="0" fontId="22" fillId="4" borderId="0" xfId="3" applyFont="1" applyFill="1" applyBorder="1" applyAlignment="1" applyProtection="1">
      <alignment horizontal="center" vertical="center"/>
    </xf>
    <xf numFmtId="0" fontId="23" fillId="2" borderId="0" xfId="0" quotePrefix="1" applyFont="1" applyFill="1" applyBorder="1" applyAlignment="1">
      <alignment horizontal="right"/>
    </xf>
    <xf numFmtId="0" fontId="47" fillId="5" borderId="0" xfId="0" applyFont="1" applyFill="1"/>
    <xf numFmtId="166" fontId="47" fillId="4" borderId="0" xfId="11" applyNumberFormat="1" applyFont="1" applyFill="1" applyAlignment="1">
      <alignment horizontal="right" wrapText="1"/>
    </xf>
    <xf numFmtId="0" fontId="47" fillId="5" borderId="6" xfId="0" applyFont="1" applyFill="1" applyBorder="1"/>
    <xf numFmtId="166" fontId="47" fillId="4" borderId="6" xfId="11" applyNumberFormat="1" applyFont="1" applyFill="1" applyBorder="1" applyAlignment="1">
      <alignment horizontal="right" wrapText="1"/>
    </xf>
    <xf numFmtId="0" fontId="0" fillId="0" borderId="0" xfId="0" applyAlignment="1">
      <alignment vertical="top" wrapText="1"/>
    </xf>
    <xf numFmtId="0" fontId="28" fillId="0" borderId="0" xfId="0" applyNumberFormat="1" applyFont="1" applyAlignment="1">
      <alignment horizontal="right"/>
    </xf>
    <xf numFmtId="0" fontId="28" fillId="0" borderId="3" xfId="0" applyNumberFormat="1" applyFont="1" applyBorder="1" applyAlignment="1">
      <alignment horizontal="left"/>
    </xf>
    <xf numFmtId="0" fontId="28" fillId="0" borderId="0" xfId="0" applyNumberFormat="1" applyFont="1" applyBorder="1" applyAlignment="1">
      <alignment horizontal="left"/>
    </xf>
    <xf numFmtId="166" fontId="28" fillId="0" borderId="0" xfId="1" applyNumberFormat="1" applyFont="1" applyBorder="1" applyAlignment="1">
      <alignment horizontal="right"/>
    </xf>
    <xf numFmtId="0" fontId="45" fillId="2" borderId="4" xfId="0" applyFont="1" applyFill="1" applyBorder="1" applyAlignment="1">
      <alignment horizontal="left"/>
    </xf>
    <xf numFmtId="0" fontId="33" fillId="2" borderId="1" xfId="12" applyFont="1" applyFill="1" applyBorder="1" applyAlignment="1"/>
    <xf numFmtId="0" fontId="2" fillId="0" borderId="0" xfId="0" applyFont="1"/>
    <xf numFmtId="166" fontId="28" fillId="0" borderId="0" xfId="1" applyNumberFormat="1" applyFont="1" applyAlignment="1">
      <alignment horizontal="left"/>
    </xf>
    <xf numFmtId="166" fontId="28" fillId="0" borderId="6" xfId="1" applyNumberFormat="1" applyFont="1" applyBorder="1" applyAlignment="1">
      <alignment horizontal="left"/>
    </xf>
    <xf numFmtId="0" fontId="28" fillId="0" borderId="6" xfId="0" applyNumberFormat="1" applyFont="1" applyFill="1" applyBorder="1" applyAlignment="1">
      <alignment horizontal="left"/>
    </xf>
    <xf numFmtId="172" fontId="28" fillId="0" borderId="0" xfId="1" applyNumberFormat="1" applyFont="1" applyFill="1" applyBorder="1" applyAlignment="1">
      <alignment horizontal="right"/>
    </xf>
    <xf numFmtId="0" fontId="51" fillId="2" borderId="29" xfId="13" applyFont="1" applyFill="1" applyBorder="1" applyAlignment="1"/>
    <xf numFmtId="0" fontId="51" fillId="2" borderId="30" xfId="13" applyFont="1" applyFill="1" applyBorder="1" applyAlignment="1"/>
    <xf numFmtId="0" fontId="18" fillId="2" borderId="29" xfId="14" applyFont="1" applyFill="1" applyBorder="1">
      <alignment vertical="center"/>
    </xf>
    <xf numFmtId="0" fontId="18" fillId="4" borderId="0" xfId="14" applyFont="1" applyFill="1" applyBorder="1">
      <alignment vertical="center"/>
    </xf>
    <xf numFmtId="0" fontId="32" fillId="4" borderId="29" xfId="15" applyFont="1" applyFill="1" applyBorder="1">
      <alignment vertical="center"/>
    </xf>
    <xf numFmtId="0" fontId="32" fillId="4" borderId="0" xfId="15" applyFont="1" applyFill="1" applyBorder="1">
      <alignment vertical="center"/>
    </xf>
    <xf numFmtId="0" fontId="54" fillId="2" borderId="26" xfId="16" applyFont="1" applyFill="1" applyBorder="1" applyAlignment="1">
      <alignment horizontal="left" vertical="center"/>
    </xf>
    <xf numFmtId="0" fontId="54" fillId="2" borderId="0" xfId="16" applyFont="1" applyFill="1" applyBorder="1" applyAlignment="1">
      <alignment horizontal="left" vertical="center"/>
    </xf>
    <xf numFmtId="0" fontId="54" fillId="4" borderId="0" xfId="16" applyFont="1" applyFill="1" applyBorder="1" applyAlignment="1">
      <alignment horizontal="left" vertical="center"/>
    </xf>
    <xf numFmtId="0" fontId="54" fillId="4" borderId="0" xfId="16" applyFont="1" applyFill="1" applyBorder="1" applyAlignment="1">
      <alignment vertical="center"/>
    </xf>
    <xf numFmtId="0" fontId="32" fillId="2" borderId="0" xfId="15" applyFont="1" applyFill="1">
      <alignment vertical="center"/>
    </xf>
    <xf numFmtId="0" fontId="32" fillId="4" borderId="0" xfId="15" applyFont="1" applyFill="1">
      <alignment vertical="center"/>
    </xf>
    <xf numFmtId="0" fontId="33" fillId="2" borderId="0" xfId="14" applyFont="1" applyFill="1" applyBorder="1" applyAlignment="1" applyProtection="1"/>
    <xf numFmtId="0" fontId="23" fillId="2" borderId="0" xfId="16" applyFont="1" applyFill="1" applyBorder="1" applyAlignment="1"/>
    <xf numFmtId="49" fontId="29" fillId="3" borderId="0" xfId="14" applyNumberFormat="1" applyFont="1" applyFill="1" applyBorder="1" applyAlignment="1">
      <alignment horizontal="center" vertical="center"/>
    </xf>
    <xf numFmtId="0" fontId="25" fillId="3" borderId="0" xfId="14" applyFont="1" applyFill="1" applyBorder="1" applyAlignment="1">
      <alignment horizontal="left" vertical="center" wrapText="1" indent="1"/>
    </xf>
    <xf numFmtId="3" fontId="25" fillId="3" borderId="0" xfId="17" applyFont="1" applyFill="1" applyBorder="1" applyAlignment="1">
      <alignment horizontal="right" vertical="center"/>
      <protection locked="0"/>
    </xf>
    <xf numFmtId="49" fontId="25" fillId="3" borderId="0" xfId="14" applyNumberFormat="1" applyFont="1" applyFill="1" applyBorder="1" applyAlignment="1">
      <alignment horizontal="center" vertical="center"/>
    </xf>
    <xf numFmtId="0" fontId="25" fillId="3" borderId="0" xfId="14" applyFont="1" applyFill="1" applyBorder="1" applyAlignment="1">
      <alignment horizontal="left" vertical="center" wrapText="1" indent="2"/>
    </xf>
    <xf numFmtId="49" fontId="25" fillId="3" borderId="3" xfId="14" applyNumberFormat="1" applyFont="1" applyFill="1" applyBorder="1" applyAlignment="1">
      <alignment horizontal="center" vertical="center"/>
    </xf>
    <xf numFmtId="0" fontId="25" fillId="3" borderId="3" xfId="14" applyFont="1" applyFill="1" applyBorder="1" applyAlignment="1">
      <alignment horizontal="left" vertical="center" wrapText="1" indent="2"/>
    </xf>
    <xf numFmtId="3" fontId="25" fillId="3" borderId="3" xfId="17" applyFont="1" applyFill="1" applyBorder="1" applyAlignment="1">
      <alignment horizontal="right" vertical="center"/>
      <protection locked="0"/>
    </xf>
    <xf numFmtId="3" fontId="55" fillId="3" borderId="3" xfId="17" applyFont="1" applyFill="1" applyBorder="1" applyAlignment="1">
      <alignment horizontal="right" vertical="center"/>
      <protection locked="0"/>
    </xf>
    <xf numFmtId="0" fontId="18" fillId="4" borderId="0" xfId="14" quotePrefix="1" applyFont="1" applyFill="1" applyBorder="1" applyAlignment="1">
      <alignment horizontal="right" vertical="center"/>
    </xf>
    <xf numFmtId="0" fontId="56" fillId="4" borderId="0" xfId="14" applyFont="1" applyFill="1" applyBorder="1" applyAlignment="1">
      <alignment horizontal="left" vertical="center" wrapText="1" indent="1"/>
    </xf>
    <xf numFmtId="3" fontId="34" fillId="4" borderId="0" xfId="17" applyFont="1" applyFill="1" applyBorder="1" applyAlignment="1">
      <alignment horizontal="center" vertical="center"/>
      <protection locked="0"/>
    </xf>
    <xf numFmtId="0" fontId="57" fillId="4" borderId="0" xfId="14" applyFont="1" applyFill="1" applyBorder="1" applyAlignment="1" applyProtection="1">
      <alignment vertical="center"/>
    </xf>
    <xf numFmtId="0" fontId="33" fillId="2" borderId="0" xfId="14" applyFont="1" applyFill="1" applyBorder="1" applyAlignment="1">
      <alignment horizontal="left" wrapText="1"/>
    </xf>
    <xf numFmtId="0" fontId="25" fillId="3" borderId="3" xfId="14" applyFont="1" applyFill="1" applyBorder="1" applyAlignment="1">
      <alignment horizontal="left" vertical="center" wrapText="1" indent="1"/>
    </xf>
    <xf numFmtId="0" fontId="58" fillId="4" borderId="0" xfId="13" applyFont="1" applyFill="1" applyBorder="1" applyAlignment="1">
      <alignment vertical="center"/>
    </xf>
    <xf numFmtId="0" fontId="25" fillId="4" borderId="0" xfId="15" applyFont="1" applyFill="1" applyBorder="1">
      <alignment vertical="center"/>
    </xf>
    <xf numFmtId="0" fontId="28" fillId="4" borderId="0" xfId="15" applyFont="1" applyFill="1" applyBorder="1">
      <alignment vertical="center"/>
    </xf>
    <xf numFmtId="0" fontId="51" fillId="2" borderId="0" xfId="13" applyFont="1" applyFill="1" applyBorder="1" applyAlignment="1">
      <alignment vertical="center" wrapText="1"/>
    </xf>
    <xf numFmtId="0" fontId="51" fillId="2" borderId="0" xfId="13" applyFont="1" applyFill="1" applyBorder="1" applyAlignment="1">
      <alignment vertical="center"/>
    </xf>
    <xf numFmtId="0" fontId="58" fillId="2" borderId="0" xfId="13" applyFont="1" applyFill="1" applyBorder="1" applyAlignment="1">
      <alignment vertical="center"/>
    </xf>
    <xf numFmtId="0" fontId="23" fillId="2" borderId="0" xfId="16" applyFont="1" applyFill="1" applyBorder="1" applyAlignment="1">
      <alignment wrapText="1"/>
    </xf>
    <xf numFmtId="49" fontId="30" fillId="3" borderId="3" xfId="14" applyNumberFormat="1" applyFont="1" applyFill="1" applyBorder="1" applyAlignment="1">
      <alignment horizontal="center" vertical="center"/>
    </xf>
    <xf numFmtId="0" fontId="28" fillId="3" borderId="3" xfId="14" applyFont="1" applyFill="1" applyBorder="1" applyAlignment="1">
      <alignment horizontal="left" vertical="center" wrapText="1" indent="1"/>
    </xf>
    <xf numFmtId="3" fontId="28" fillId="3" borderId="3" xfId="17" applyFont="1" applyFill="1" applyBorder="1" applyAlignment="1">
      <alignment horizontal="right" vertical="center"/>
      <protection locked="0"/>
    </xf>
    <xf numFmtId="0" fontId="32" fillId="2" borderId="2" xfId="15" applyFont="1" applyFill="1" applyBorder="1">
      <alignment vertical="center"/>
    </xf>
    <xf numFmtId="0" fontId="58" fillId="2" borderId="2" xfId="13" applyFont="1" applyFill="1" applyBorder="1" applyAlignment="1">
      <alignment vertical="center"/>
    </xf>
    <xf numFmtId="0" fontId="51" fillId="2" borderId="2" xfId="13" applyFont="1" applyFill="1" applyBorder="1" applyAlignment="1">
      <alignment vertical="center"/>
    </xf>
    <xf numFmtId="0" fontId="51" fillId="2" borderId="27" xfId="13" applyFont="1" applyFill="1" applyBorder="1" applyAlignment="1">
      <alignment vertical="center"/>
    </xf>
    <xf numFmtId="0" fontId="32" fillId="4" borderId="15" xfId="15" applyFont="1" applyFill="1" applyBorder="1">
      <alignment vertical="center"/>
    </xf>
    <xf numFmtId="0" fontId="32" fillId="4" borderId="16" xfId="15" applyFont="1" applyFill="1" applyBorder="1">
      <alignment vertical="center"/>
    </xf>
    <xf numFmtId="0" fontId="32" fillId="4" borderId="26" xfId="15" applyFont="1" applyFill="1" applyBorder="1">
      <alignment vertical="center"/>
    </xf>
    <xf numFmtId="0" fontId="32" fillId="4" borderId="7" xfId="15" applyFont="1" applyFill="1" applyBorder="1">
      <alignment vertical="center"/>
    </xf>
    <xf numFmtId="0" fontId="32" fillId="4" borderId="3" xfId="15" applyFont="1" applyFill="1" applyBorder="1">
      <alignment vertical="center"/>
    </xf>
    <xf numFmtId="0" fontId="32" fillId="4" borderId="8" xfId="15" applyFont="1" applyFill="1" applyBorder="1">
      <alignment vertical="center"/>
    </xf>
    <xf numFmtId="0" fontId="45" fillId="2" borderId="0" xfId="0" applyFont="1" applyFill="1" applyBorder="1" applyAlignment="1">
      <alignment horizontal="left"/>
    </xf>
    <xf numFmtId="0" fontId="28" fillId="0" borderId="0" xfId="1" applyNumberFormat="1" applyFont="1" applyAlignment="1">
      <alignment horizontal="left"/>
    </xf>
    <xf numFmtId="166" fontId="28" fillId="0" borderId="0" xfId="1" applyNumberFormat="1" applyFont="1" applyBorder="1" applyAlignment="1">
      <alignment horizontal="left"/>
    </xf>
    <xf numFmtId="164" fontId="31" fillId="4" borderId="0" xfId="4" applyNumberFormat="1" applyFont="1" applyFill="1" applyBorder="1"/>
    <xf numFmtId="0" fontId="50" fillId="2" borderId="18" xfId="19" applyFont="1" applyFill="1" applyBorder="1"/>
    <xf numFmtId="0" fontId="0" fillId="2" borderId="4" xfId="0" applyFill="1" applyBorder="1"/>
    <xf numFmtId="0" fontId="33" fillId="2" borderId="0" xfId="19" applyFont="1" applyFill="1" applyBorder="1" applyAlignment="1">
      <alignment horizontal="right"/>
    </xf>
    <xf numFmtId="0" fontId="23" fillId="2" borderId="0" xfId="19" applyFont="1" applyFill="1" applyBorder="1" applyAlignment="1">
      <alignment horizontal="right"/>
    </xf>
    <xf numFmtId="172" fontId="28" fillId="4" borderId="0" xfId="1" applyNumberFormat="1" applyFont="1" applyFill="1" applyBorder="1" applyAlignment="1">
      <alignment horizontal="right"/>
    </xf>
    <xf numFmtId="0" fontId="28" fillId="4" borderId="0" xfId="0" applyFont="1" applyFill="1" applyAlignment="1">
      <alignment horizontal="left" indent="1"/>
    </xf>
    <xf numFmtId="0" fontId="28" fillId="4" borderId="6" xfId="0" applyFont="1" applyFill="1" applyBorder="1"/>
    <xf numFmtId="172" fontId="28" fillId="4" borderId="6" xfId="1" applyNumberFormat="1" applyFont="1" applyFill="1" applyBorder="1" applyAlignment="1">
      <alignment horizontal="right"/>
    </xf>
    <xf numFmtId="165" fontId="28" fillId="4" borderId="0" xfId="1" applyFont="1" applyFill="1" applyBorder="1" applyAlignment="1"/>
    <xf numFmtId="165" fontId="28" fillId="4" borderId="2" xfId="1" applyFont="1" applyFill="1" applyBorder="1" applyAlignment="1"/>
    <xf numFmtId="0" fontId="0" fillId="4" borderId="2" xfId="0" applyFill="1" applyBorder="1"/>
    <xf numFmtId="165" fontId="28" fillId="4" borderId="3" xfId="1" applyFont="1" applyFill="1" applyBorder="1" applyAlignment="1"/>
    <xf numFmtId="165" fontId="28" fillId="4" borderId="3" xfId="1" applyFont="1" applyFill="1" applyBorder="1" applyAlignment="1">
      <alignment horizontal="left"/>
    </xf>
    <xf numFmtId="175" fontId="28" fillId="4" borderId="0" xfId="1" applyNumberFormat="1" applyFont="1" applyFill="1" applyBorder="1" applyAlignment="1">
      <alignment horizontal="right"/>
    </xf>
    <xf numFmtId="2" fontId="0" fillId="4" borderId="0" xfId="0" applyNumberFormat="1" applyFill="1"/>
    <xf numFmtId="175" fontId="28" fillId="4" borderId="6" xfId="1" applyNumberFormat="1" applyFont="1" applyFill="1" applyBorder="1" applyAlignment="1">
      <alignment horizontal="right"/>
    </xf>
    <xf numFmtId="176" fontId="0" fillId="4" borderId="0" xfId="0" applyNumberFormat="1" applyFill="1"/>
    <xf numFmtId="0" fontId="28" fillId="4" borderId="0" xfId="0" applyFont="1" applyFill="1" applyBorder="1"/>
    <xf numFmtId="165" fontId="28" fillId="4" borderId="0" xfId="1" applyFont="1" applyFill="1" applyBorder="1" applyAlignment="1">
      <alignment horizontal="left"/>
    </xf>
    <xf numFmtId="0" fontId="28" fillId="0" borderId="26" xfId="1" applyNumberFormat="1" applyFont="1" applyBorder="1" applyAlignment="1">
      <alignment horizontal="left"/>
    </xf>
    <xf numFmtId="0" fontId="28" fillId="0" borderId="0" xfId="1" applyNumberFormat="1" applyFont="1" applyBorder="1" applyAlignment="1">
      <alignment horizontal="left"/>
    </xf>
    <xf numFmtId="0" fontId="23" fillId="2" borderId="25" xfId="0" applyFont="1" applyFill="1" applyBorder="1" applyAlignment="1">
      <alignment horizontal="right"/>
    </xf>
    <xf numFmtId="3" fontId="31" fillId="4" borderId="0" xfId="0" applyNumberFormat="1" applyFont="1" applyFill="1" applyBorder="1"/>
    <xf numFmtId="3" fontId="31" fillId="4" borderId="0" xfId="0" applyNumberFormat="1" applyFont="1" applyFill="1" applyBorder="1" applyAlignment="1"/>
    <xf numFmtId="0" fontId="28" fillId="0" borderId="0" xfId="1" applyNumberFormat="1" applyFont="1" applyAlignment="1">
      <alignment horizontal="left" indent="1"/>
    </xf>
    <xf numFmtId="0" fontId="28" fillId="0" borderId="6" xfId="1" applyNumberFormat="1" applyFont="1" applyBorder="1" applyAlignment="1">
      <alignment horizontal="left"/>
    </xf>
    <xf numFmtId="165" fontId="20" fillId="2" borderId="4" xfId="11" applyFont="1" applyFill="1" applyBorder="1" applyAlignment="1">
      <alignment horizontal="left"/>
    </xf>
    <xf numFmtId="165" fontId="45" fillId="2" borderId="4" xfId="11" applyFont="1" applyFill="1" applyBorder="1" applyAlignment="1">
      <alignment horizontal="left"/>
    </xf>
    <xf numFmtId="0" fontId="1" fillId="0" borderId="0" xfId="20"/>
    <xf numFmtId="165" fontId="45" fillId="2" borderId="0" xfId="11" applyFont="1" applyFill="1" applyBorder="1" applyAlignment="1">
      <alignment horizontal="left"/>
    </xf>
    <xf numFmtId="0" fontId="45" fillId="2" borderId="0" xfId="20" applyFont="1" applyFill="1" applyBorder="1" applyAlignment="1">
      <alignment horizontal="left"/>
    </xf>
    <xf numFmtId="0" fontId="23" fillId="2" borderId="0" xfId="20" applyFont="1" applyFill="1" applyBorder="1" applyAlignment="1">
      <alignment horizontal="right"/>
    </xf>
    <xf numFmtId="165" fontId="23" fillId="2" borderId="0" xfId="11" applyFont="1" applyFill="1" applyBorder="1" applyAlignment="1">
      <alignment horizontal="left"/>
    </xf>
    <xf numFmtId="0" fontId="28" fillId="0" borderId="0" xfId="11" applyNumberFormat="1" applyFont="1" applyAlignment="1">
      <alignment horizontal="left"/>
    </xf>
    <xf numFmtId="165" fontId="28" fillId="0" borderId="0" xfId="11" applyFont="1" applyAlignment="1">
      <alignment horizontal="left"/>
    </xf>
    <xf numFmtId="165" fontId="28" fillId="0" borderId="0" xfId="11" applyNumberFormat="1" applyFont="1" applyAlignment="1">
      <alignment horizontal="right"/>
    </xf>
    <xf numFmtId="165" fontId="28" fillId="0" borderId="0" xfId="11" applyNumberFormat="1" applyFont="1" applyBorder="1" applyAlignment="1">
      <alignment horizontal="right"/>
    </xf>
    <xf numFmtId="165" fontId="28" fillId="0" borderId="3" xfId="11" applyFont="1" applyBorder="1" applyAlignment="1">
      <alignment horizontal="left"/>
    </xf>
    <xf numFmtId="165" fontId="28" fillId="0" borderId="3" xfId="11" applyNumberFormat="1" applyFont="1" applyBorder="1" applyAlignment="1">
      <alignment horizontal="right"/>
    </xf>
    <xf numFmtId="165" fontId="28" fillId="0" borderId="0" xfId="11" applyFont="1" applyBorder="1" applyAlignment="1">
      <alignment horizontal="left"/>
    </xf>
    <xf numFmtId="165" fontId="28" fillId="0" borderId="0" xfId="11" applyFont="1" applyFill="1" applyBorder="1" applyAlignment="1">
      <alignment horizontal="left"/>
    </xf>
    <xf numFmtId="0" fontId="1" fillId="0" borderId="0" xfId="20" applyBorder="1"/>
    <xf numFmtId="0" fontId="28" fillId="0" borderId="0" xfId="20" applyFont="1" applyAlignment="1">
      <alignment horizontal="left" vertical="top" wrapText="1"/>
    </xf>
    <xf numFmtId="43" fontId="20" fillId="2" borderId="4" xfId="21" applyFont="1" applyFill="1" applyBorder="1" applyAlignment="1">
      <alignment horizontal="left"/>
    </xf>
    <xf numFmtId="43" fontId="45" fillId="2" borderId="4" xfId="21" applyFont="1" applyFill="1" applyBorder="1" applyAlignment="1">
      <alignment horizontal="left"/>
    </xf>
    <xf numFmtId="43" fontId="45" fillId="2" borderId="0" xfId="21" applyFont="1" applyFill="1" applyBorder="1" applyAlignment="1">
      <alignment horizontal="left"/>
    </xf>
    <xf numFmtId="43" fontId="23" fillId="2" borderId="0" xfId="21" applyFont="1" applyFill="1" applyBorder="1" applyAlignment="1">
      <alignment horizontal="left"/>
    </xf>
    <xf numFmtId="0" fontId="28" fillId="0" borderId="0" xfId="21" applyNumberFormat="1" applyFont="1" applyAlignment="1">
      <alignment horizontal="left"/>
    </xf>
    <xf numFmtId="43" fontId="28" fillId="0" borderId="0" xfId="21" applyFont="1" applyAlignment="1">
      <alignment horizontal="left"/>
    </xf>
    <xf numFmtId="43" fontId="28" fillId="0" borderId="0" xfId="21" applyFont="1" applyAlignment="1">
      <alignment horizontal="left" indent="1"/>
    </xf>
    <xf numFmtId="166" fontId="28" fillId="0" borderId="0" xfId="21" applyNumberFormat="1" applyFont="1" applyAlignment="1">
      <alignment horizontal="right"/>
    </xf>
    <xf numFmtId="166" fontId="28" fillId="0" borderId="0" xfId="21" applyNumberFormat="1" applyFont="1" applyAlignment="1">
      <alignment horizontal="left"/>
    </xf>
    <xf numFmtId="166" fontId="28" fillId="0" borderId="0" xfId="21" applyNumberFormat="1" applyFont="1" applyBorder="1" applyAlignment="1">
      <alignment horizontal="right"/>
    </xf>
    <xf numFmtId="43" fontId="28" fillId="0" borderId="0" xfId="21" applyFont="1" applyBorder="1" applyAlignment="1">
      <alignment horizontal="left"/>
    </xf>
    <xf numFmtId="43" fontId="28" fillId="0" borderId="2" xfId="21" applyFont="1" applyBorder="1" applyAlignment="1">
      <alignment horizontal="left"/>
    </xf>
    <xf numFmtId="166" fontId="28" fillId="0" borderId="2" xfId="21" applyNumberFormat="1" applyFont="1" applyBorder="1" applyAlignment="1">
      <alignment horizontal="right"/>
    </xf>
    <xf numFmtId="43" fontId="28" fillId="0" borderId="0" xfId="21" applyFont="1" applyAlignment="1">
      <alignment horizontal="right"/>
    </xf>
    <xf numFmtId="165" fontId="20" fillId="2" borderId="4" xfId="1" applyFont="1" applyFill="1" applyBorder="1" applyAlignment="1">
      <alignment horizontal="left"/>
    </xf>
    <xf numFmtId="165" fontId="45" fillId="2" borderId="4" xfId="1" applyFont="1" applyFill="1" applyBorder="1" applyAlignment="1">
      <alignment horizontal="left"/>
    </xf>
    <xf numFmtId="0" fontId="23" fillId="2" borderId="0" xfId="1" applyNumberFormat="1" applyFont="1" applyFill="1" applyBorder="1" applyAlignment="1">
      <alignment horizontal="right"/>
    </xf>
    <xf numFmtId="165" fontId="23" fillId="2" borderId="0" xfId="1" applyFont="1" applyFill="1" applyBorder="1" applyAlignment="1">
      <alignment horizontal="right"/>
    </xf>
    <xf numFmtId="0" fontId="31" fillId="5" borderId="0" xfId="4" applyFont="1" applyFill="1"/>
    <xf numFmtId="164" fontId="31" fillId="4" borderId="0" xfId="4" applyNumberFormat="1" applyFont="1" applyFill="1" applyBorder="1" applyAlignment="1">
      <alignment horizontal="right"/>
    </xf>
    <xf numFmtId="0" fontId="60" fillId="5" borderId="0" xfId="0" applyFont="1" applyFill="1" applyBorder="1"/>
    <xf numFmtId="165" fontId="45" fillId="2" borderId="4" xfId="1" applyFont="1" applyFill="1" applyBorder="1" applyAlignment="1">
      <alignment horizontal="right"/>
    </xf>
    <xf numFmtId="165" fontId="20" fillId="2" borderId="0" xfId="1" applyFont="1" applyFill="1" applyBorder="1" applyAlignment="1">
      <alignment horizontal="left"/>
    </xf>
    <xf numFmtId="165" fontId="45" fillId="2" borderId="0" xfId="1" applyFont="1" applyFill="1" applyBorder="1" applyAlignment="1">
      <alignment horizontal="right"/>
    </xf>
    <xf numFmtId="164" fontId="31" fillId="5" borderId="0" xfId="22" applyNumberFormat="1" applyFont="1" applyFill="1" applyBorder="1" applyAlignment="1">
      <alignment horizontal="right"/>
    </xf>
    <xf numFmtId="164" fontId="31" fillId="4" borderId="0" xfId="4" applyNumberFormat="1" applyFont="1" applyFill="1" applyAlignment="1">
      <alignment horizontal="right"/>
    </xf>
    <xf numFmtId="0" fontId="17" fillId="3" borderId="0" xfId="3" applyFont="1" applyFill="1" applyBorder="1" applyAlignment="1" applyProtection="1">
      <alignment horizontal="center"/>
    </xf>
    <xf numFmtId="0" fontId="17" fillId="4" borderId="0" xfId="3" applyFont="1" applyFill="1" applyBorder="1" applyAlignment="1" applyProtection="1">
      <alignment horizontal="center"/>
    </xf>
    <xf numFmtId="0" fontId="17" fillId="4" borderId="3" xfId="3" applyFont="1" applyFill="1" applyBorder="1" applyAlignment="1" applyProtection="1">
      <alignment horizontal="center"/>
    </xf>
    <xf numFmtId="0" fontId="4" fillId="4" borderId="0" xfId="0" applyFont="1" applyFill="1" applyBorder="1" applyAlignment="1">
      <alignment horizontal="left"/>
    </xf>
    <xf numFmtId="0" fontId="5" fillId="4" borderId="0" xfId="0" applyFont="1" applyFill="1" applyBorder="1"/>
    <xf numFmtId="0" fontId="6" fillId="4" borderId="0" xfId="0" applyFont="1" applyFill="1"/>
    <xf numFmtId="0" fontId="6" fillId="4" borderId="1" xfId="0" applyFont="1" applyFill="1" applyBorder="1"/>
    <xf numFmtId="0" fontId="6" fillId="4" borderId="0" xfId="0" applyFont="1" applyFill="1" applyBorder="1"/>
    <xf numFmtId="0" fontId="14" fillId="4" borderId="0" xfId="0" applyFont="1" applyFill="1"/>
    <xf numFmtId="0" fontId="7" fillId="2" borderId="0" xfId="0" applyFont="1" applyFill="1"/>
    <xf numFmtId="0" fontId="33" fillId="2" borderId="0" xfId="0" applyFont="1" applyFill="1"/>
    <xf numFmtId="0" fontId="33" fillId="2" borderId="0" xfId="0" applyFont="1" applyFill="1" applyAlignment="1">
      <alignment horizontal="right"/>
    </xf>
    <xf numFmtId="177" fontId="28" fillId="0" borderId="0" xfId="21" applyNumberFormat="1" applyFont="1" applyAlignment="1">
      <alignment horizontal="right"/>
    </xf>
    <xf numFmtId="177" fontId="28" fillId="0" borderId="0" xfId="21" applyNumberFormat="1" applyFont="1" applyBorder="1" applyAlignment="1">
      <alignment horizontal="right"/>
    </xf>
    <xf numFmtId="43" fontId="28" fillId="0" borderId="3" xfId="21" applyFont="1" applyBorder="1" applyAlignment="1">
      <alignment horizontal="left"/>
    </xf>
    <xf numFmtId="177" fontId="28" fillId="0" borderId="3" xfId="21" applyNumberFormat="1" applyFont="1" applyBorder="1" applyAlignment="1">
      <alignment horizontal="right"/>
    </xf>
    <xf numFmtId="166" fontId="28" fillId="0" borderId="3" xfId="21" applyNumberFormat="1" applyFont="1" applyBorder="1" applyAlignment="1">
      <alignment horizontal="right"/>
    </xf>
    <xf numFmtId="0" fontId="8" fillId="2" borderId="0" xfId="0" applyFont="1" applyFill="1"/>
    <xf numFmtId="0" fontId="7" fillId="2" borderId="0" xfId="0" applyFont="1" applyFill="1" applyBorder="1" applyAlignment="1">
      <alignment horizontal="right"/>
    </xf>
    <xf numFmtId="0" fontId="7" fillId="2" borderId="0" xfId="0" applyFont="1" applyFill="1" applyBorder="1" applyAlignment="1">
      <alignment vertical="top" wrapText="1"/>
    </xf>
    <xf numFmtId="0" fontId="7" fillId="2" borderId="0" xfId="0" applyFont="1" applyFill="1" applyBorder="1"/>
    <xf numFmtId="0" fontId="8" fillId="2" borderId="0" xfId="0" applyFont="1" applyFill="1" applyBorder="1"/>
    <xf numFmtId="0" fontId="33" fillId="2" borderId="0" xfId="0" applyFont="1" applyFill="1" applyBorder="1"/>
    <xf numFmtId="0" fontId="33" fillId="2" borderId="0" xfId="0" applyFont="1" applyFill="1" applyBorder="1" applyAlignment="1">
      <alignment horizontal="right"/>
    </xf>
    <xf numFmtId="0" fontId="33" fillId="2" borderId="0" xfId="0" applyFont="1" applyFill="1" applyBorder="1" applyAlignment="1">
      <alignment horizontal="right" wrapText="1"/>
    </xf>
    <xf numFmtId="0" fontId="33" fillId="2" borderId="0" xfId="0" applyFont="1" applyFill="1" applyBorder="1" applyAlignment="1"/>
    <xf numFmtId="0" fontId="18" fillId="4" borderId="6" xfId="0" applyFont="1" applyFill="1" applyBorder="1"/>
    <xf numFmtId="174" fontId="28" fillId="4" borderId="6" xfId="1" applyNumberFormat="1" applyFont="1" applyFill="1" applyBorder="1"/>
    <xf numFmtId="0" fontId="28" fillId="4" borderId="6" xfId="0" applyFont="1" applyFill="1" applyBorder="1" applyAlignment="1">
      <alignment horizontal="left"/>
    </xf>
    <xf numFmtId="174" fontId="28" fillId="4" borderId="6" xfId="1" applyNumberFormat="1" applyFont="1" applyFill="1" applyBorder="1" applyAlignment="1">
      <alignment horizontal="left"/>
    </xf>
    <xf numFmtId="0" fontId="18" fillId="2" borderId="30" xfId="14" applyFont="1" applyFill="1" applyBorder="1">
      <alignment vertical="center"/>
    </xf>
    <xf numFmtId="0" fontId="25" fillId="5" borderId="0" xfId="0" applyFont="1" applyFill="1" applyBorder="1"/>
    <xf numFmtId="0" fontId="25" fillId="5" borderId="0" xfId="0" applyFont="1" applyFill="1" applyBorder="1" applyAlignment="1">
      <alignment horizontal="left" indent="1"/>
    </xf>
    <xf numFmtId="0" fontId="12" fillId="4" borderId="0" xfId="8" applyFont="1" applyFill="1"/>
    <xf numFmtId="0" fontId="53" fillId="2" borderId="0" xfId="3" applyFont="1" applyFill="1" applyAlignment="1" applyProtection="1">
      <alignment horizontal="center" vertical="center"/>
    </xf>
    <xf numFmtId="0" fontId="32" fillId="5" borderId="0" xfId="23" applyFont="1" applyFill="1" applyBorder="1">
      <alignment vertical="center"/>
    </xf>
    <xf numFmtId="0" fontId="12" fillId="4" borderId="0" xfId="8" applyFont="1" applyFill="1" applyBorder="1"/>
    <xf numFmtId="0" fontId="51" fillId="5" borderId="0" xfId="13" applyFont="1" applyFill="1" applyBorder="1" applyAlignment="1"/>
    <xf numFmtId="0" fontId="53" fillId="2" borderId="0" xfId="16" applyFont="1" applyFill="1" applyBorder="1" applyAlignment="1">
      <alignment horizontal="left"/>
    </xf>
    <xf numFmtId="0" fontId="54" fillId="5" borderId="0" xfId="16" applyFont="1" applyFill="1" applyBorder="1" applyAlignment="1">
      <alignment horizontal="left"/>
    </xf>
    <xf numFmtId="0" fontId="32" fillId="5" borderId="0" xfId="14" applyFont="1" applyFill="1" applyBorder="1">
      <alignment vertical="center"/>
    </xf>
    <xf numFmtId="3" fontId="42" fillId="2" borderId="0" xfId="17" applyFont="1" applyFill="1" applyBorder="1" applyAlignment="1">
      <alignment horizontal="left" vertical="center"/>
      <protection locked="0"/>
    </xf>
    <xf numFmtId="0" fontId="42" fillId="2" borderId="0" xfId="23" applyFont="1" applyFill="1" applyBorder="1">
      <alignment vertical="center"/>
    </xf>
    <xf numFmtId="0" fontId="61" fillId="2" borderId="0" xfId="14" applyFont="1" applyFill="1" applyBorder="1" applyAlignment="1">
      <alignment horizontal="right" vertical="center"/>
    </xf>
    <xf numFmtId="0" fontId="50" fillId="2" borderId="17" xfId="8" applyFont="1" applyFill="1" applyBorder="1"/>
    <xf numFmtId="0" fontId="7" fillId="2" borderId="19" xfId="8" applyFont="1" applyFill="1" applyBorder="1"/>
    <xf numFmtId="0" fontId="54" fillId="5" borderId="0" xfId="16" applyFont="1" applyFill="1" applyBorder="1" applyAlignment="1">
      <alignment horizontal="left" indent="1"/>
    </xf>
    <xf numFmtId="0" fontId="32" fillId="4" borderId="0" xfId="23" applyFont="1" applyFill="1" applyBorder="1">
      <alignment vertical="center"/>
    </xf>
    <xf numFmtId="0" fontId="32" fillId="4" borderId="0" xfId="14" applyFont="1" applyFill="1" applyBorder="1">
      <alignment vertical="center"/>
    </xf>
    <xf numFmtId="0" fontId="54" fillId="4" borderId="0" xfId="16" applyFont="1" applyFill="1" applyBorder="1" applyAlignment="1">
      <alignment horizontal="left" indent="1"/>
    </xf>
    <xf numFmtId="0" fontId="42" fillId="2" borderId="0" xfId="14" applyFont="1" applyFill="1" applyBorder="1">
      <alignment vertical="center"/>
    </xf>
    <xf numFmtId="0" fontId="24" fillId="2" borderId="0" xfId="14" applyFont="1" applyFill="1" applyBorder="1" applyAlignment="1">
      <alignment horizontal="center" vertical="center"/>
    </xf>
    <xf numFmtId="0" fontId="24" fillId="2" borderId="3" xfId="14" applyFont="1" applyFill="1" applyBorder="1" applyAlignment="1">
      <alignment horizontal="center" vertical="center"/>
    </xf>
    <xf numFmtId="0" fontId="37" fillId="2" borderId="3" xfId="14" applyFont="1" applyFill="1" applyBorder="1" applyAlignment="1">
      <alignment horizontal="center" vertical="center"/>
    </xf>
    <xf numFmtId="3" fontId="33" fillId="2" borderId="0" xfId="17" applyFont="1" applyFill="1" applyBorder="1" applyAlignment="1">
      <alignment horizontal="left" vertical="center"/>
      <protection locked="0"/>
    </xf>
    <xf numFmtId="9" fontId="32" fillId="4" borderId="0" xfId="0" applyNumberFormat="1" applyFont="1" applyFill="1"/>
    <xf numFmtId="168" fontId="32" fillId="4" borderId="0" xfId="2" applyNumberFormat="1" applyFont="1" applyFill="1"/>
    <xf numFmtId="3" fontId="25" fillId="4" borderId="11" xfId="17" applyFont="1" applyFill="1" applyBorder="1" applyAlignment="1">
      <alignment horizontal="right" vertical="top"/>
      <protection locked="0"/>
    </xf>
    <xf numFmtId="3" fontId="63" fillId="3" borderId="11" xfId="17" applyFont="1" applyFill="1" applyBorder="1" applyAlignment="1">
      <alignment horizontal="right" vertical="top"/>
      <protection locked="0"/>
    </xf>
    <xf numFmtId="3" fontId="25" fillId="0" borderId="11" xfId="17" applyFont="1" applyFill="1" applyBorder="1" applyAlignment="1">
      <alignment horizontal="right" vertical="top"/>
      <protection locked="0"/>
    </xf>
    <xf numFmtId="3" fontId="25" fillId="3" borderId="11" xfId="17" applyFont="1" applyFill="1" applyBorder="1" applyAlignment="1">
      <alignment horizontal="right" vertical="top"/>
      <protection locked="0"/>
    </xf>
    <xf numFmtId="3" fontId="25" fillId="3" borderId="11" xfId="17" applyFont="1" applyFill="1" applyBorder="1" applyAlignment="1">
      <alignment horizontal="right" vertical="top" wrapText="1"/>
      <protection locked="0"/>
    </xf>
    <xf numFmtId="168" fontId="25" fillId="3" borderId="11" xfId="2" applyNumberFormat="1" applyFont="1" applyFill="1" applyBorder="1" applyAlignment="1" applyProtection="1">
      <alignment horizontal="right" vertical="top"/>
      <protection locked="0"/>
    </xf>
    <xf numFmtId="3" fontId="25" fillId="4" borderId="13" xfId="17" applyFont="1" applyFill="1" applyBorder="1" applyAlignment="1">
      <alignment horizontal="right" vertical="top"/>
      <protection locked="0"/>
    </xf>
    <xf numFmtId="3" fontId="25" fillId="0" borderId="7" xfId="17" applyFont="1" applyFill="1" applyBorder="1" applyAlignment="1">
      <alignment horizontal="right" vertical="top"/>
      <protection locked="0"/>
    </xf>
    <xf numFmtId="3" fontId="25" fillId="0" borderId="11" xfId="17" applyFont="1" applyFill="1" applyBorder="1" applyAlignment="1">
      <alignment horizontal="right" vertical="center"/>
      <protection locked="0"/>
    </xf>
    <xf numFmtId="0" fontId="23" fillId="2" borderId="5" xfId="0" applyFont="1" applyFill="1" applyBorder="1" applyAlignment="1">
      <alignment horizontal="left" vertical="top"/>
    </xf>
    <xf numFmtId="16" fontId="23" fillId="2" borderId="0" xfId="0" quotePrefix="1" applyNumberFormat="1" applyFont="1" applyFill="1" applyBorder="1" applyAlignment="1">
      <alignment horizontal="right"/>
    </xf>
    <xf numFmtId="0" fontId="64" fillId="4" borderId="11" xfId="0" applyFont="1" applyFill="1" applyBorder="1" applyAlignment="1">
      <alignment wrapText="1"/>
    </xf>
    <xf numFmtId="166" fontId="64" fillId="4" borderId="10" xfId="1" applyNumberFormat="1" applyFont="1" applyFill="1" applyBorder="1" applyAlignment="1">
      <alignment horizontal="right" vertical="top"/>
    </xf>
    <xf numFmtId="0" fontId="64" fillId="3" borderId="10" xfId="0" applyFont="1" applyFill="1" applyBorder="1" applyAlignment="1">
      <alignment horizontal="right" vertical="top" wrapText="1"/>
    </xf>
    <xf numFmtId="166" fontId="64" fillId="0" borderId="10" xfId="1" applyNumberFormat="1" applyFont="1" applyFill="1" applyBorder="1" applyAlignment="1">
      <alignment horizontal="right" vertical="top"/>
    </xf>
    <xf numFmtId="0" fontId="65" fillId="6" borderId="13" xfId="0" applyFont="1" applyFill="1" applyBorder="1" applyAlignment="1">
      <alignment wrapText="1"/>
    </xf>
    <xf numFmtId="166" fontId="64" fillId="4" borderId="12" xfId="1" applyNumberFormat="1" applyFont="1" applyFill="1" applyBorder="1" applyAlignment="1">
      <alignment horizontal="right" vertical="top"/>
    </xf>
    <xf numFmtId="0" fontId="64" fillId="3" borderId="12" xfId="0" applyFont="1" applyFill="1" applyBorder="1" applyAlignment="1">
      <alignment horizontal="right" vertical="top" wrapText="1"/>
    </xf>
    <xf numFmtId="0" fontId="64" fillId="4" borderId="10" xfId="0" applyFont="1" applyFill="1" applyBorder="1" applyAlignment="1">
      <alignment horizontal="right" vertical="top"/>
    </xf>
    <xf numFmtId="0" fontId="64" fillId="4" borderId="10" xfId="0" applyFont="1" applyFill="1" applyBorder="1" applyAlignment="1">
      <alignment horizontal="right"/>
    </xf>
    <xf numFmtId="0" fontId="65" fillId="4" borderId="12" xfId="0" applyFont="1" applyFill="1" applyBorder="1" applyAlignment="1">
      <alignment horizontal="right" vertical="top"/>
    </xf>
    <xf numFmtId="0" fontId="66" fillId="7" borderId="11" xfId="0" applyFont="1" applyFill="1" applyBorder="1"/>
    <xf numFmtId="0" fontId="67" fillId="7" borderId="6" xfId="0" applyFont="1" applyFill="1" applyBorder="1"/>
    <xf numFmtId="166" fontId="67" fillId="7" borderId="6" xfId="7" applyNumberFormat="1" applyFont="1" applyFill="1" applyBorder="1" applyAlignment="1">
      <alignment horizontal="right"/>
    </xf>
    <xf numFmtId="0" fontId="67" fillId="7" borderId="6" xfId="0" applyFont="1" applyFill="1" applyBorder="1" applyAlignment="1">
      <alignment horizontal="right" wrapText="1"/>
    </xf>
    <xf numFmtId="166" fontId="67" fillId="7" borderId="14" xfId="7" applyNumberFormat="1" applyFont="1" applyFill="1" applyBorder="1" applyAlignment="1">
      <alignment horizontal="right"/>
    </xf>
    <xf numFmtId="0" fontId="64" fillId="4" borderId="9" xfId="0" applyFont="1" applyFill="1" applyBorder="1" applyAlignment="1">
      <alignment horizontal="right" vertical="top"/>
    </xf>
    <xf numFmtId="0" fontId="64" fillId="4" borderId="7" xfId="0" applyFont="1" applyFill="1" applyBorder="1" applyAlignment="1">
      <alignment vertical="top" wrapText="1"/>
    </xf>
    <xf numFmtId="166" fontId="64" fillId="4" borderId="9" xfId="1" applyNumberFormat="1" applyFont="1" applyFill="1" applyBorder="1" applyAlignment="1">
      <alignment horizontal="right" vertical="top"/>
    </xf>
    <xf numFmtId="0" fontId="64" fillId="3" borderId="9" xfId="0" applyFont="1" applyFill="1" applyBorder="1" applyAlignment="1">
      <alignment horizontal="right" vertical="top" wrapText="1"/>
    </xf>
    <xf numFmtId="0" fontId="64" fillId="4" borderId="11" xfId="0" applyFont="1" applyFill="1" applyBorder="1" applyAlignment="1">
      <alignment vertical="top" wrapText="1"/>
    </xf>
    <xf numFmtId="0" fontId="65" fillId="6" borderId="11" xfId="0" applyFont="1" applyFill="1" applyBorder="1" applyAlignment="1">
      <alignment vertical="top" wrapText="1"/>
    </xf>
    <xf numFmtId="0" fontId="66" fillId="7" borderId="15" xfId="0" applyFont="1" applyFill="1" applyBorder="1"/>
    <xf numFmtId="0" fontId="68" fillId="7" borderId="0" xfId="0" applyFont="1" applyFill="1" applyBorder="1"/>
    <xf numFmtId="166" fontId="68" fillId="7" borderId="0" xfId="7" applyNumberFormat="1" applyFont="1" applyFill="1" applyBorder="1" applyAlignment="1">
      <alignment horizontal="right"/>
    </xf>
    <xf numFmtId="0" fontId="68" fillId="7" borderId="0" xfId="0" applyFont="1" applyFill="1" applyBorder="1" applyAlignment="1">
      <alignment horizontal="right" wrapText="1"/>
    </xf>
    <xf numFmtId="166" fontId="68" fillId="7" borderId="16" xfId="7" applyNumberFormat="1" applyFont="1" applyFill="1" applyBorder="1" applyAlignment="1">
      <alignment horizontal="right"/>
    </xf>
    <xf numFmtId="0" fontId="64" fillId="3" borderId="10" xfId="0" applyFont="1" applyFill="1" applyBorder="1" applyAlignment="1">
      <alignment horizontal="left" vertical="top" wrapText="1"/>
    </xf>
    <xf numFmtId="166" fontId="64" fillId="4" borderId="10" xfId="0" applyNumberFormat="1" applyFont="1" applyFill="1" applyBorder="1" applyAlignment="1">
      <alignment vertical="top" wrapText="1"/>
    </xf>
    <xf numFmtId="0" fontId="64" fillId="4" borderId="10" xfId="0" applyFont="1" applyFill="1" applyBorder="1" applyAlignment="1">
      <alignment vertical="top" wrapText="1"/>
    </xf>
    <xf numFmtId="166" fontId="34" fillId="0" borderId="10" xfId="1" applyNumberFormat="1" applyFont="1" applyFill="1" applyBorder="1" applyAlignment="1">
      <alignment horizontal="right" vertical="top"/>
    </xf>
    <xf numFmtId="0" fontId="65" fillId="4" borderId="10" xfId="0" applyFont="1" applyFill="1" applyBorder="1" applyAlignment="1">
      <alignment vertical="top" wrapText="1"/>
    </xf>
    <xf numFmtId="0" fontId="65" fillId="4" borderId="11" xfId="0" applyFont="1" applyFill="1" applyBorder="1" applyAlignment="1">
      <alignment vertical="top" wrapText="1"/>
    </xf>
    <xf numFmtId="166" fontId="64" fillId="6" borderId="10" xfId="1" applyNumberFormat="1" applyFont="1" applyFill="1" applyBorder="1" applyAlignment="1">
      <alignment horizontal="left" vertical="top" wrapText="1"/>
    </xf>
    <xf numFmtId="166" fontId="64" fillId="3" borderId="10" xfId="0" applyNumberFormat="1" applyFont="1" applyFill="1" applyBorder="1" applyAlignment="1">
      <alignment horizontal="right" vertical="top" wrapText="1"/>
    </xf>
    <xf numFmtId="0" fontId="66" fillId="7" borderId="0" xfId="0" applyFont="1" applyFill="1" applyBorder="1"/>
    <xf numFmtId="0" fontId="69" fillId="7" borderId="0" xfId="0" applyFont="1" applyFill="1" applyBorder="1"/>
    <xf numFmtId="166" fontId="69" fillId="7" borderId="0" xfId="7" applyNumberFormat="1" applyFont="1" applyFill="1" applyBorder="1" applyAlignment="1">
      <alignment horizontal="right"/>
    </xf>
    <xf numFmtId="0" fontId="69" fillId="7" borderId="0" xfId="0" applyFont="1" applyFill="1" applyBorder="1" applyAlignment="1">
      <alignment horizontal="right" wrapText="1"/>
    </xf>
    <xf numFmtId="166" fontId="69" fillId="7" borderId="16" xfId="7" applyNumberFormat="1" applyFont="1" applyFill="1" applyBorder="1" applyAlignment="1">
      <alignment horizontal="right"/>
    </xf>
    <xf numFmtId="169" fontId="64" fillId="3" borderId="10" xfId="0" applyNumberFormat="1" applyFont="1" applyFill="1" applyBorder="1" applyAlignment="1">
      <alignment horizontal="right" vertical="top" wrapText="1"/>
    </xf>
    <xf numFmtId="0" fontId="67" fillId="7" borderId="0" xfId="0" applyFont="1" applyFill="1" applyBorder="1"/>
    <xf numFmtId="166" fontId="67" fillId="7" borderId="0" xfId="7" applyNumberFormat="1" applyFont="1" applyFill="1" applyBorder="1" applyAlignment="1">
      <alignment horizontal="right"/>
    </xf>
    <xf numFmtId="0" fontId="67" fillId="7" borderId="0" xfId="0" applyFont="1" applyFill="1" applyBorder="1" applyAlignment="1">
      <alignment horizontal="right" wrapText="1"/>
    </xf>
    <xf numFmtId="166" fontId="67" fillId="7" borderId="16" xfId="7" applyNumberFormat="1" applyFont="1" applyFill="1" applyBorder="1" applyAlignment="1">
      <alignment horizontal="right"/>
    </xf>
    <xf numFmtId="0" fontId="64" fillId="6" borderId="11" xfId="0" applyFont="1" applyFill="1" applyBorder="1" applyAlignment="1">
      <alignment vertical="top" wrapText="1"/>
    </xf>
    <xf numFmtId="168" fontId="64" fillId="0" borderId="10" xfId="2" applyNumberFormat="1" applyFont="1" applyFill="1" applyBorder="1" applyAlignment="1">
      <alignment horizontal="right" vertical="top"/>
    </xf>
    <xf numFmtId="168" fontId="64" fillId="4" borderId="10" xfId="2" applyNumberFormat="1" applyFont="1" applyFill="1" applyBorder="1" applyAlignment="1">
      <alignment horizontal="right" vertical="top"/>
    </xf>
    <xf numFmtId="0" fontId="37" fillId="2" borderId="0" xfId="16" applyFont="1" applyFill="1" applyBorder="1" applyAlignment="1">
      <alignment horizontal="left"/>
    </xf>
    <xf numFmtId="0" fontId="25" fillId="0" borderId="9" xfId="14" applyFont="1" applyFill="1" applyBorder="1" applyAlignment="1">
      <alignment horizontal="left" vertical="top"/>
    </xf>
    <xf numFmtId="0" fontId="25" fillId="0" borderId="8" xfId="14" applyFont="1" applyFill="1" applyBorder="1" applyAlignment="1">
      <alignment horizontal="left" vertical="center" wrapText="1"/>
    </xf>
    <xf numFmtId="0" fontId="25" fillId="0" borderId="10" xfId="14" applyFont="1" applyFill="1" applyBorder="1" applyAlignment="1">
      <alignment horizontal="left" vertical="top"/>
    </xf>
    <xf numFmtId="0" fontId="25" fillId="0" borderId="10" xfId="14" applyFont="1" applyFill="1" applyBorder="1" applyAlignment="1">
      <alignment horizontal="left" vertical="top" wrapText="1" indent="1"/>
    </xf>
    <xf numFmtId="0" fontId="25" fillId="0" borderId="12" xfId="14" applyFont="1" applyFill="1" applyBorder="1" applyAlignment="1">
      <alignment horizontal="left" vertical="top"/>
    </xf>
    <xf numFmtId="0" fontId="25" fillId="5" borderId="12" xfId="14" applyFont="1" applyFill="1" applyBorder="1" applyAlignment="1">
      <alignment horizontal="left" vertical="top"/>
    </xf>
    <xf numFmtId="0" fontId="25" fillId="5" borderId="14" xfId="14" applyFont="1" applyFill="1" applyBorder="1" applyAlignment="1">
      <alignment horizontal="left" vertical="top" wrapText="1"/>
    </xf>
    <xf numFmtId="0" fontId="29" fillId="3" borderId="10" xfId="14" applyFont="1" applyFill="1" applyBorder="1" applyAlignment="1">
      <alignment horizontal="left" vertical="top"/>
    </xf>
    <xf numFmtId="0" fontId="29" fillId="3" borderId="6" xfId="14" applyFont="1" applyFill="1" applyBorder="1" applyAlignment="1">
      <alignment vertical="top" wrapText="1"/>
    </xf>
    <xf numFmtId="0" fontId="25" fillId="5" borderId="6" xfId="14" applyFont="1" applyFill="1" applyBorder="1" applyAlignment="1">
      <alignment vertical="top" wrapText="1"/>
    </xf>
    <xf numFmtId="0" fontId="25" fillId="5" borderId="14" xfId="14" applyFont="1" applyFill="1" applyBorder="1" applyAlignment="1">
      <alignment horizontal="left" vertical="top"/>
    </xf>
    <xf numFmtId="0" fontId="25" fillId="4" borderId="12" xfId="14" applyFont="1" applyFill="1" applyBorder="1" applyAlignment="1">
      <alignment horizontal="left" vertical="top"/>
    </xf>
    <xf numFmtId="0" fontId="25" fillId="4" borderId="14" xfId="14" applyFont="1" applyFill="1" applyBorder="1" applyAlignment="1">
      <alignment horizontal="left" vertical="top"/>
    </xf>
    <xf numFmtId="0" fontId="25" fillId="0" borderId="14" xfId="14" applyFont="1" applyFill="1" applyBorder="1" applyAlignment="1">
      <alignment horizontal="left" vertical="top"/>
    </xf>
    <xf numFmtId="0" fontId="29" fillId="3" borderId="6" xfId="14" applyFont="1" applyFill="1" applyBorder="1" applyAlignment="1">
      <alignment vertical="top"/>
    </xf>
    <xf numFmtId="0" fontId="25" fillId="5" borderId="12" xfId="14" applyFont="1" applyFill="1" applyBorder="1" applyAlignment="1">
      <alignment horizontal="left" vertical="center"/>
    </xf>
    <xf numFmtId="0" fontId="29" fillId="3" borderId="10" xfId="14" applyFont="1" applyFill="1" applyBorder="1" applyAlignment="1">
      <alignment horizontal="left" vertical="center"/>
    </xf>
    <xf numFmtId="0" fontId="25" fillId="5" borderId="6" xfId="14" applyFont="1" applyFill="1" applyBorder="1" applyAlignment="1">
      <alignment wrapText="1"/>
    </xf>
    <xf numFmtId="0" fontId="25" fillId="5" borderId="14" xfId="14" applyFont="1" applyFill="1" applyBorder="1" applyAlignment="1">
      <alignment horizontal="left" wrapText="1"/>
    </xf>
    <xf numFmtId="0" fontId="29" fillId="4" borderId="10" xfId="14" applyFont="1" applyFill="1" applyBorder="1" applyAlignment="1">
      <alignment horizontal="left" vertical="top"/>
    </xf>
    <xf numFmtId="0" fontId="29" fillId="4" borderId="6" xfId="14" applyFont="1" applyFill="1" applyBorder="1" applyAlignment="1">
      <alignment vertical="top"/>
    </xf>
    <xf numFmtId="0" fontId="25" fillId="5" borderId="10" xfId="14" applyFont="1" applyFill="1" applyBorder="1" applyAlignment="1">
      <alignment horizontal="left" vertical="top"/>
    </xf>
    <xf numFmtId="0" fontId="25" fillId="5" borderId="27" xfId="14" applyFont="1" applyFill="1" applyBorder="1" applyAlignment="1">
      <alignment horizontal="left" vertical="top" wrapText="1"/>
    </xf>
    <xf numFmtId="0" fontId="25" fillId="5" borderId="6" xfId="14" applyFont="1" applyFill="1" applyBorder="1" applyAlignment="1">
      <alignment vertical="top"/>
    </xf>
    <xf numFmtId="0" fontId="71" fillId="3" borderId="10" xfId="14" applyFont="1" applyFill="1" applyBorder="1" applyAlignment="1">
      <alignment horizontal="left" vertical="top"/>
    </xf>
    <xf numFmtId="0" fontId="71" fillId="3" borderId="6" xfId="14" applyFont="1" applyFill="1" applyBorder="1" applyAlignment="1">
      <alignment vertical="top"/>
    </xf>
    <xf numFmtId="174" fontId="28" fillId="0" borderId="0" xfId="1" applyNumberFormat="1" applyFont="1" applyAlignment="1">
      <alignment horizontal="right"/>
    </xf>
    <xf numFmtId="174" fontId="28" fillId="0" borderId="6" xfId="1" applyNumberFormat="1" applyFont="1" applyBorder="1" applyAlignment="1">
      <alignment horizontal="right"/>
    </xf>
    <xf numFmtId="0" fontId="23" fillId="2" borderId="0" xfId="0" applyFont="1" applyFill="1" applyBorder="1" applyAlignment="1">
      <alignment horizontal="left" vertical="top"/>
    </xf>
    <xf numFmtId="0" fontId="23" fillId="2" borderId="0" xfId="14" applyFont="1" applyFill="1" applyBorder="1" applyAlignment="1" applyProtection="1">
      <alignment horizontal="right" wrapText="1"/>
    </xf>
    <xf numFmtId="49" fontId="33" fillId="2" borderId="0" xfId="14" applyNumberFormat="1" applyFont="1" applyFill="1" applyBorder="1" applyAlignment="1">
      <alignment horizontal="right" vertical="center"/>
    </xf>
    <xf numFmtId="0" fontId="53" fillId="2" borderId="31" xfId="16" applyFont="1" applyFill="1" applyBorder="1" applyAlignment="1">
      <alignment horizontal="left" vertical="center"/>
    </xf>
    <xf numFmtId="0" fontId="53" fillId="2" borderId="13" xfId="16" applyFont="1" applyFill="1" applyBorder="1" applyAlignment="1">
      <alignment horizontal="left" vertical="center"/>
    </xf>
    <xf numFmtId="0" fontId="23" fillId="2" borderId="0" xfId="18" applyFont="1" applyFill="1" applyBorder="1" applyAlignment="1">
      <alignment horizontal="right" wrapText="1" indent="1"/>
    </xf>
    <xf numFmtId="49" fontId="33" fillId="2" borderId="0" xfId="14" quotePrefix="1" applyNumberFormat="1" applyFont="1" applyFill="1" applyBorder="1" applyAlignment="1">
      <alignment horizontal="right" vertical="center" indent="1"/>
    </xf>
    <xf numFmtId="49" fontId="33" fillId="2" borderId="0" xfId="14" applyNumberFormat="1" applyFont="1" applyFill="1" applyBorder="1" applyAlignment="1">
      <alignment horizontal="right" vertical="center" indent="1"/>
    </xf>
    <xf numFmtId="0" fontId="23" fillId="2" borderId="15" xfId="0" applyFont="1" applyFill="1" applyBorder="1" applyAlignment="1">
      <alignment horizontal="left"/>
    </xf>
    <xf numFmtId="165" fontId="28" fillId="4" borderId="0" xfId="7" applyNumberFormat="1" applyFont="1" applyFill="1" applyAlignment="1">
      <alignment horizontal="center" vertical="top" wrapText="1"/>
    </xf>
    <xf numFmtId="165" fontId="28" fillId="4" borderId="3" xfId="7" applyNumberFormat="1" applyFont="1" applyFill="1" applyBorder="1" applyAlignment="1">
      <alignment horizontal="center" vertical="top" wrapText="1"/>
    </xf>
    <xf numFmtId="0" fontId="28" fillId="4" borderId="3" xfId="0" applyFont="1" applyFill="1" applyBorder="1" applyAlignment="1">
      <alignment vertical="top"/>
    </xf>
    <xf numFmtId="2" fontId="28" fillId="4" borderId="0" xfId="7" applyNumberFormat="1" applyFont="1" applyFill="1" applyAlignment="1">
      <alignment horizontal="center" vertical="top" wrapText="1"/>
    </xf>
    <xf numFmtId="2" fontId="28" fillId="4" borderId="0" xfId="0" applyNumberFormat="1" applyFont="1" applyFill="1" applyAlignment="1">
      <alignment vertical="top"/>
    </xf>
    <xf numFmtId="2" fontId="28" fillId="4" borderId="0" xfId="0" applyNumberFormat="1" applyFont="1" applyFill="1" applyAlignment="1">
      <alignment horizontal="center" vertical="top"/>
    </xf>
    <xf numFmtId="14" fontId="28" fillId="4" borderId="0" xfId="7" applyNumberFormat="1" applyFont="1" applyFill="1" applyAlignment="1">
      <alignment horizontal="center" vertical="top" wrapText="1"/>
    </xf>
    <xf numFmtId="14" fontId="28" fillId="4" borderId="0" xfId="0" applyNumberFormat="1" applyFont="1" applyFill="1" applyAlignment="1">
      <alignment vertical="top"/>
    </xf>
    <xf numFmtId="0" fontId="37" fillId="2" borderId="0" xfId="16" applyFont="1" applyFill="1" applyBorder="1" applyAlignment="1">
      <alignment horizontal="left" vertical="top"/>
    </xf>
    <xf numFmtId="173" fontId="25" fillId="5" borderId="0" xfId="0" applyNumberFormat="1" applyFont="1" applyFill="1" applyBorder="1"/>
    <xf numFmtId="173" fontId="28" fillId="0" borderId="0" xfId="1" applyNumberFormat="1" applyFont="1" applyBorder="1" applyAlignment="1">
      <alignment horizontal="right"/>
    </xf>
    <xf numFmtId="3" fontId="28" fillId="4" borderId="0" xfId="0" applyNumberFormat="1" applyFont="1" applyFill="1" applyBorder="1" applyAlignment="1">
      <alignment horizontal="right"/>
    </xf>
    <xf numFmtId="0" fontId="28" fillId="0" borderId="0" xfId="0" applyNumberFormat="1" applyFont="1" applyAlignment="1">
      <alignment horizontal="left" vertical="top"/>
    </xf>
    <xf numFmtId="172" fontId="28" fillId="0" borderId="0" xfId="1" applyNumberFormat="1" applyFont="1" applyBorder="1" applyAlignment="1">
      <alignment horizontal="right" vertical="top"/>
    </xf>
    <xf numFmtId="0" fontId="0" fillId="0" borderId="0" xfId="0" applyAlignment="1">
      <alignment vertical="top"/>
    </xf>
    <xf numFmtId="0" fontId="50" fillId="2" borderId="28" xfId="13" applyFont="1" applyFill="1" applyBorder="1" applyAlignment="1">
      <alignment horizontal="left" vertical="top"/>
    </xf>
    <xf numFmtId="0" fontId="72" fillId="2" borderId="4" xfId="0" applyFont="1" applyFill="1" applyBorder="1" applyAlignment="1">
      <alignment vertical="center"/>
    </xf>
    <xf numFmtId="0" fontId="7" fillId="2" borderId="4" xfId="0" applyFont="1" applyFill="1" applyBorder="1" applyAlignment="1">
      <alignment vertical="center"/>
    </xf>
    <xf numFmtId="0" fontId="72" fillId="2" borderId="4" xfId="0" applyFont="1" applyFill="1" applyBorder="1" applyAlignment="1">
      <alignment horizontal="left" vertical="center"/>
    </xf>
    <xf numFmtId="0" fontId="7" fillId="2" borderId="4" xfId="0" applyFont="1" applyFill="1" applyBorder="1" applyAlignment="1">
      <alignment horizontal="left" vertical="center"/>
    </xf>
    <xf numFmtId="0" fontId="25" fillId="4" borderId="0" xfId="6" applyFont="1" applyFill="1" applyBorder="1"/>
    <xf numFmtId="0" fontId="36" fillId="2" borderId="7"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66" fillId="7" borderId="11" xfId="0" applyFont="1" applyFill="1" applyBorder="1" applyAlignment="1">
      <alignment horizontal="left" vertical="top" wrapText="1"/>
    </xf>
    <xf numFmtId="0" fontId="66" fillId="7" borderId="6" xfId="0" applyFont="1" applyFill="1" applyBorder="1" applyAlignment="1">
      <alignment horizontal="left" vertical="top" wrapText="1"/>
    </xf>
    <xf numFmtId="0" fontId="66" fillId="7" borderId="14" xfId="0" applyFont="1" applyFill="1" applyBorder="1" applyAlignment="1">
      <alignment horizontal="left" vertical="top" wrapText="1"/>
    </xf>
    <xf numFmtId="0" fontId="30" fillId="4" borderId="0" xfId="0" applyFont="1" applyFill="1" applyAlignment="1">
      <alignment horizontal="right" vertical="top"/>
    </xf>
    <xf numFmtId="0" fontId="29" fillId="7" borderId="11" xfId="14" applyFont="1" applyFill="1" applyBorder="1" applyAlignment="1">
      <alignment horizontal="left" vertical="center"/>
    </xf>
    <xf numFmtId="0" fontId="29" fillId="7" borderId="6" xfId="14" applyFont="1" applyFill="1" applyBorder="1" applyAlignment="1">
      <alignment horizontal="left" vertical="center"/>
    </xf>
    <xf numFmtId="0" fontId="62" fillId="2" borderId="2" xfId="14" applyFont="1" applyFill="1" applyBorder="1" applyAlignment="1" applyProtection="1">
      <alignment horizontal="center" vertical="center" wrapText="1"/>
    </xf>
    <xf numFmtId="0" fontId="0" fillId="0" borderId="3" xfId="0" applyBorder="1" applyAlignment="1">
      <alignment wrapText="1"/>
    </xf>
    <xf numFmtId="0" fontId="62" fillId="2" borderId="0" xfId="24" quotePrefix="1" applyFont="1" applyFill="1" applyBorder="1" applyAlignment="1">
      <alignment horizontal="center" vertical="top" wrapText="1"/>
    </xf>
    <xf numFmtId="0" fontId="0" fillId="0" borderId="3" xfId="0" applyBorder="1" applyAlignment="1">
      <alignment vertical="top" wrapText="1"/>
    </xf>
    <xf numFmtId="0" fontId="37" fillId="2" borderId="2" xfId="16" applyFont="1" applyFill="1" applyBorder="1" applyAlignment="1">
      <alignment horizontal="left" vertical="top" wrapText="1"/>
    </xf>
    <xf numFmtId="0" fontId="70" fillId="0" borderId="2" xfId="0" applyFont="1" applyBorder="1" applyAlignment="1">
      <alignment vertical="top" wrapText="1"/>
    </xf>
    <xf numFmtId="0" fontId="70" fillId="0" borderId="3" xfId="0" applyFont="1" applyBorder="1" applyAlignment="1">
      <alignment vertical="top" wrapText="1"/>
    </xf>
    <xf numFmtId="0" fontId="25" fillId="0" borderId="2" xfId="0" applyFont="1" applyBorder="1" applyAlignment="1">
      <alignment vertical="top" wrapText="1"/>
    </xf>
    <xf numFmtId="0" fontId="0" fillId="0" borderId="2" xfId="0" applyBorder="1" applyAlignment="1">
      <alignment vertical="top" wrapText="1"/>
    </xf>
    <xf numFmtId="0" fontId="28" fillId="4" borderId="2" xfId="0" applyFont="1" applyFill="1" applyBorder="1" applyAlignment="1">
      <alignment vertical="top" wrapText="1"/>
    </xf>
    <xf numFmtId="0" fontId="23" fillId="2" borderId="1" xfId="0" applyFont="1" applyFill="1" applyBorder="1" applyAlignment="1">
      <alignment horizontal="center"/>
    </xf>
    <xf numFmtId="0" fontId="23" fillId="2" borderId="4" xfId="0" applyFont="1" applyFill="1" applyBorder="1" applyAlignment="1">
      <alignment horizontal="center"/>
    </xf>
    <xf numFmtId="0" fontId="23" fillId="2" borderId="26" xfId="0" applyFont="1" applyFill="1" applyBorder="1" applyAlignment="1">
      <alignment horizontal="center"/>
    </xf>
    <xf numFmtId="0" fontId="23" fillId="2" borderId="0" xfId="0" applyFont="1" applyFill="1" applyBorder="1" applyAlignment="1">
      <alignment horizontal="center"/>
    </xf>
    <xf numFmtId="0" fontId="23" fillId="2" borderId="16" xfId="0" applyFont="1" applyFill="1" applyBorder="1" applyAlignment="1">
      <alignment horizontal="center"/>
    </xf>
    <xf numFmtId="0" fontId="45" fillId="2"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28" fillId="0" borderId="2" xfId="0" applyFont="1" applyBorder="1" applyAlignment="1">
      <alignment vertical="top" wrapText="1"/>
    </xf>
    <xf numFmtId="0" fontId="28" fillId="0" borderId="0" xfId="0" applyFont="1" applyBorder="1" applyAlignment="1">
      <alignment horizontal="left" wrapText="1"/>
    </xf>
    <xf numFmtId="0" fontId="28" fillId="0" borderId="2" xfId="0" applyFont="1" applyBorder="1" applyAlignment="1">
      <alignment horizontal="left" wrapText="1"/>
    </xf>
    <xf numFmtId="0" fontId="28" fillId="0" borderId="3" xfId="0" applyFont="1" applyBorder="1" applyAlignment="1">
      <alignment horizontal="left" wrapText="1"/>
    </xf>
    <xf numFmtId="165" fontId="28" fillId="0" borderId="2" xfId="1" applyFont="1" applyFill="1" applyBorder="1" applyAlignment="1">
      <alignment horizontal="left"/>
    </xf>
    <xf numFmtId="0" fontId="28" fillId="0" borderId="2" xfId="11" applyNumberFormat="1" applyFont="1" applyFill="1" applyBorder="1" applyAlignment="1">
      <alignment horizontal="left" vertical="top" wrapText="1"/>
    </xf>
    <xf numFmtId="165" fontId="28" fillId="0" borderId="3" xfId="11" applyFont="1" applyFill="1" applyBorder="1" applyAlignment="1">
      <alignment horizontal="left" vertical="center" wrapText="1"/>
    </xf>
    <xf numFmtId="0" fontId="28" fillId="0" borderId="0" xfId="20" applyFont="1" applyAlignment="1">
      <alignment horizontal="left" vertical="top" wrapText="1"/>
    </xf>
    <xf numFmtId="0" fontId="28" fillId="0" borderId="6" xfId="0" applyFont="1" applyBorder="1" applyAlignment="1">
      <alignment horizontal="left" vertical="top" wrapText="1"/>
    </xf>
  </cellXfs>
  <cellStyles count="25">
    <cellStyle name="=C:\WINNT35\SYSTEM32\COMMAND.COM" xfId="14"/>
    <cellStyle name="Comma" xfId="1" builtinId="3"/>
    <cellStyle name="Comma 10" xfId="7"/>
    <cellStyle name="Comma 10 2 2" xfId="5"/>
    <cellStyle name="Comma 2 54" xfId="11"/>
    <cellStyle name="Comma 4" xfId="22"/>
    <cellStyle name="Comma 72" xfId="9"/>
    <cellStyle name="Comma 73" xfId="21"/>
    <cellStyle name="greyed" xfId="24"/>
    <cellStyle name="Heading 1 2 16" xfId="13"/>
    <cellStyle name="Heading 2 2 16" xfId="16"/>
    <cellStyle name="HeadingTable" xfId="18"/>
    <cellStyle name="Hyperlink" xfId="3" builtinId="8"/>
    <cellStyle name="Normal" xfId="0" builtinId="0"/>
    <cellStyle name="Normal 158" xfId="8"/>
    <cellStyle name="Normal 2" xfId="4"/>
    <cellStyle name="Normal 2 10 110" xfId="6"/>
    <cellStyle name="Normal 2 2" xfId="23"/>
    <cellStyle name="Normal 2 2 2 2" xfId="19"/>
    <cellStyle name="Normal 2 2 59" xfId="20"/>
    <cellStyle name="Normal 2 28" xfId="15"/>
    <cellStyle name="Normal 3" xfId="10"/>
    <cellStyle name="Normal_Securitisation tabeller v1" xfId="12"/>
    <cellStyle name="optionalExposure" xfId="17"/>
    <cellStyle name="Percent" xfId="2" builtinId="5"/>
  </cellStyles>
  <dxfs count="1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3F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600075</xdr:colOff>
      <xdr:row>2</xdr:row>
      <xdr:rowOff>180975</xdr:rowOff>
    </xdr:from>
    <xdr:to>
      <xdr:col>11</xdr:col>
      <xdr:colOff>371475</xdr:colOff>
      <xdr:row>14</xdr:row>
      <xdr:rowOff>95250</xdr:rowOff>
    </xdr:to>
    <xdr:sp macro="" textlink="">
      <xdr:nvSpPr>
        <xdr:cNvPr id="2" name="TextBox 1"/>
        <xdr:cNvSpPr txBox="1"/>
      </xdr:nvSpPr>
      <xdr:spPr>
        <a:xfrm>
          <a:off x="1209675" y="561975"/>
          <a:ext cx="5867400" cy="2200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0" hangingPunct="0"/>
          <a:r>
            <a:rPr lang="en-GB" sz="1000" b="1">
              <a:solidFill>
                <a:schemeClr val="dk1"/>
              </a:solidFill>
              <a:latin typeface="Danske Text" pitchFamily="2" charset="0"/>
              <a:ea typeface="+mn-ea"/>
              <a:cs typeface="+mn-cs"/>
            </a:rPr>
            <a:t>Disclaimer</a:t>
          </a:r>
          <a:endParaRPr lang="da-DK" sz="1000">
            <a:latin typeface="Danske Text" pitchFamily="2" charset="0"/>
          </a:endParaRPr>
        </a:p>
        <a:p>
          <a:pPr eaLnBrk="0" hangingPunct="0"/>
          <a:r>
            <a:rPr lang="en-GB" sz="1000">
              <a:solidFill>
                <a:schemeClr val="dk1"/>
              </a:solidFill>
              <a:latin typeface="Danske Text" pitchFamily="2" charset="0"/>
              <a:ea typeface="+mn-ea"/>
              <a:cs typeface="+mn-cs"/>
            </a:rPr>
            <a:t>This publication has been prepared by Danske Bank for information purposes only. It is not an offer or solicitation of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Danske Bank Group’s research analysts are not permitted to invest in securities under coverage in their research sector. This publication is not intended for private customers in the UK or any person in the US. Danske Bank is regulated by the PRA and the FCA for the conduct of investment business in the UK and is a member of the London Stock Exchange. Copyright © 2016 Danske Bank A/S. All rights reserved. This publication is protected by copyright and may not be reproduced in whole or in part without permission.</a:t>
          </a:r>
          <a:endParaRPr lang="da-DK" sz="1000">
            <a:latin typeface="Danske Text" pitchFamily="2" charset="0"/>
          </a:endParaRP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40</xdr:row>
      <xdr:rowOff>9525</xdr:rowOff>
    </xdr:from>
    <xdr:to>
      <xdr:col>4</xdr:col>
      <xdr:colOff>1104900</xdr:colOff>
      <xdr:row>60</xdr:row>
      <xdr:rowOff>66675</xdr:rowOff>
    </xdr:to>
    <xdr:sp macro="" textlink="">
      <xdr:nvSpPr>
        <xdr:cNvPr id="2" name="TextBox 1"/>
        <xdr:cNvSpPr txBox="1"/>
      </xdr:nvSpPr>
      <xdr:spPr>
        <a:xfrm>
          <a:off x="0" y="8601075"/>
          <a:ext cx="8648700" cy="3295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800">
              <a:solidFill>
                <a:schemeClr val="dk1"/>
              </a:solidFill>
              <a:latin typeface="Danske Text" pitchFamily="2" charset="0"/>
              <a:ea typeface="+mn-ea"/>
              <a:cs typeface="+mn-cs"/>
            </a:rPr>
            <a:t>All figures are for Danske Bank Group, excluding Danica.</a:t>
          </a:r>
          <a:endParaRPr lang="en-US" sz="800">
            <a:solidFill>
              <a:schemeClr val="dk1"/>
            </a:solidFill>
            <a:latin typeface="Danske Text" pitchFamily="2" charset="0"/>
            <a:ea typeface="+mn-ea"/>
            <a:cs typeface="+mn-cs"/>
          </a:endParaRPr>
        </a:p>
        <a:p>
          <a:r>
            <a:rPr lang="en-GB" sz="800" b="1">
              <a:solidFill>
                <a:schemeClr val="dk1"/>
              </a:solidFill>
              <a:latin typeface="Danske Text" pitchFamily="2" charset="0"/>
              <a:ea typeface="+mn-ea"/>
              <a:cs typeface="+mn-cs"/>
            </a:rPr>
            <a:t>a)</a:t>
          </a:r>
          <a:r>
            <a:rPr lang="en-GB" sz="800">
              <a:solidFill>
                <a:schemeClr val="dk1"/>
              </a:solidFill>
              <a:latin typeface="Danske Text" pitchFamily="2" charset="0"/>
              <a:ea typeface="+mn-ea"/>
              <a:cs typeface="+mn-cs"/>
            </a:rPr>
            <a:t> The Group has the following types of  asset encumbrance, listed</a:t>
          </a:r>
          <a:r>
            <a:rPr lang="en-GB" sz="800" baseline="0">
              <a:solidFill>
                <a:schemeClr val="dk1"/>
              </a:solidFill>
              <a:latin typeface="Danske Text" pitchFamily="2" charset="0"/>
              <a:ea typeface="+mn-ea"/>
              <a:cs typeface="+mn-cs"/>
            </a:rPr>
            <a:t> here </a:t>
          </a:r>
          <a:r>
            <a:rPr lang="en-GB" sz="800">
              <a:solidFill>
                <a:schemeClr val="dk1"/>
              </a:solidFill>
              <a:latin typeface="Danske Text" pitchFamily="2" charset="0"/>
              <a:ea typeface="+mn-ea"/>
              <a:cs typeface="+mn-cs"/>
            </a:rPr>
            <a:t>in order of decreasing amount of encumbered assets:</a:t>
          </a:r>
          <a:endParaRPr lang="en-US" sz="800">
            <a:solidFill>
              <a:schemeClr val="dk1"/>
            </a:solidFill>
            <a:latin typeface="Danske Text" pitchFamily="2" charset="0"/>
            <a:ea typeface="+mn-ea"/>
            <a:cs typeface="+mn-cs"/>
          </a:endParaRPr>
        </a:p>
        <a:p>
          <a:r>
            <a:rPr lang="en-GB" sz="800">
              <a:solidFill>
                <a:schemeClr val="dk1"/>
              </a:solidFill>
              <a:latin typeface="Danske Text" pitchFamily="2" charset="0"/>
              <a:ea typeface="+mn-ea"/>
              <a:cs typeface="+mn-cs"/>
            </a:rPr>
            <a:t>	1. Loans and securities serving as collateral for covered bond issuance. Covered bond issuance is a strategic long-term funding measure that entails ring-fencing assets 	according to</a:t>
          </a:r>
          <a:r>
            <a:rPr lang="en-GB" sz="800" baseline="0">
              <a:solidFill>
                <a:schemeClr val="dk1"/>
              </a:solidFill>
              <a:latin typeface="Danske Text" pitchFamily="2" charset="0"/>
              <a:ea typeface="+mn-ea"/>
              <a:cs typeface="+mn-cs"/>
            </a:rPr>
            <a:t> </a:t>
          </a:r>
          <a:r>
            <a:rPr lang="en-GB" sz="800">
              <a:solidFill>
                <a:schemeClr val="dk1"/>
              </a:solidFill>
              <a:latin typeface="Danske Text" pitchFamily="2" charset="0"/>
              <a:ea typeface="+mn-ea"/>
              <a:cs typeface="+mn-cs"/>
            </a:rPr>
            <a:t>statutory regulation.</a:t>
          </a:r>
          <a:endParaRPr lang="en-US" sz="800">
            <a:solidFill>
              <a:schemeClr val="dk1"/>
            </a:solidFill>
            <a:latin typeface="Danske Text" pitchFamily="2" charset="0"/>
            <a:ea typeface="+mn-ea"/>
            <a:cs typeface="+mn-cs"/>
          </a:endParaRPr>
        </a:p>
        <a:p>
          <a:r>
            <a:rPr lang="en-GB" sz="800">
              <a:solidFill>
                <a:schemeClr val="dk1"/>
              </a:solidFill>
              <a:latin typeface="Danske Text" pitchFamily="2" charset="0"/>
              <a:ea typeface="+mn-ea"/>
              <a:cs typeface="+mn-cs"/>
            </a:rPr>
            <a:t>	2. Securities provided as collateral in repo and securities-lending transactions. The Group’s repo activities consist of business driven transactions that can be wound 	up relatively quickly and transactions for short- or long-term funding purposes. In repo transactions, the securities remain on the Group’s balance sheet, and the 	amounts received are recognised as deposits.</a:t>
          </a:r>
          <a:endParaRPr lang="en-US" sz="800">
            <a:solidFill>
              <a:schemeClr val="dk1"/>
            </a:solidFill>
            <a:latin typeface="Danske Text" pitchFamily="2" charset="0"/>
            <a:ea typeface="+mn-ea"/>
            <a:cs typeface="+mn-cs"/>
          </a:endParaRPr>
        </a:p>
        <a:p>
          <a:r>
            <a:rPr lang="en-GB" sz="800">
              <a:solidFill>
                <a:schemeClr val="dk1"/>
              </a:solidFill>
              <a:latin typeface="Danske Text" pitchFamily="2" charset="0"/>
              <a:ea typeface="+mn-ea"/>
              <a:cs typeface="+mn-cs"/>
            </a:rPr>
            <a:t>	3. Cash and securities provided as collateral for derivative and clearing transactions, in</a:t>
          </a:r>
          <a:r>
            <a:rPr lang="en-GB" sz="800" baseline="0">
              <a:solidFill>
                <a:schemeClr val="dk1"/>
              </a:solidFill>
              <a:latin typeface="Danske Text" pitchFamily="2" charset="0"/>
              <a:ea typeface="+mn-ea"/>
              <a:cs typeface="+mn-cs"/>
            </a:rPr>
            <a:t> which</a:t>
          </a:r>
          <a:r>
            <a:rPr lang="en-GB" sz="800">
              <a:solidFill>
                <a:schemeClr val="dk1"/>
              </a:solidFill>
              <a:latin typeface="Danske Text" pitchFamily="2" charset="0"/>
              <a:ea typeface="+mn-ea"/>
              <a:cs typeface="+mn-cs"/>
            </a:rPr>
            <a:t> pledging collateral is an operational requirement to support business 	activities.</a:t>
          </a:r>
          <a:endParaRPr lang="en-US" sz="800">
            <a:solidFill>
              <a:schemeClr val="dk1"/>
            </a:solidFill>
            <a:latin typeface="Danske Text" pitchFamily="2" charset="0"/>
            <a:ea typeface="+mn-ea"/>
            <a:cs typeface="+mn-cs"/>
          </a:endParaRPr>
        </a:p>
        <a:p>
          <a:r>
            <a:rPr lang="en-GB" sz="800" b="1">
              <a:solidFill>
                <a:sysClr val="windowText" lastClr="000000"/>
              </a:solidFill>
              <a:latin typeface="Danske Text" pitchFamily="2" charset="0"/>
              <a:ea typeface="+mn-ea"/>
              <a:cs typeface="+mn-cs"/>
            </a:rPr>
            <a:t>b) </a:t>
          </a:r>
          <a:r>
            <a:rPr lang="en-GB" sz="800" b="1" baseline="0">
              <a:solidFill>
                <a:sysClr val="windowText" lastClr="000000"/>
              </a:solidFill>
              <a:latin typeface="Danske Text" pitchFamily="2" charset="0"/>
              <a:ea typeface="+mn-ea"/>
              <a:cs typeface="+mn-cs"/>
            </a:rPr>
            <a:t>The genereal trend over the last 12 months has been an overall decline in encumbered assets, mainly due to reduced repo activities and less issued covered bonds. At the same time the 	amount of unencumbered assets has increased, meaning the Asset Encumbrance Ratio has fallen.</a:t>
          </a:r>
          <a:endParaRPr lang="en-GB" sz="800">
            <a:solidFill>
              <a:sysClr val="windowText" lastClr="000000"/>
            </a:solidFill>
            <a:latin typeface="Danske Text" pitchFamily="2" charset="0"/>
            <a:ea typeface="+mn-ea"/>
            <a:cs typeface="+mn-cs"/>
          </a:endParaRPr>
        </a:p>
        <a:p>
          <a:r>
            <a:rPr lang="en-GB" sz="800" b="1">
              <a:solidFill>
                <a:schemeClr val="dk1"/>
              </a:solidFill>
              <a:latin typeface="Danske Text" pitchFamily="2" charset="0"/>
              <a:ea typeface="+mn-ea"/>
              <a:cs typeface="+mn-cs"/>
            </a:rPr>
            <a:t>c)</a:t>
          </a:r>
          <a:r>
            <a:rPr lang="en-GB" sz="800">
              <a:solidFill>
                <a:schemeClr val="dk1"/>
              </a:solidFill>
              <a:latin typeface="Danske Text" pitchFamily="2" charset="0"/>
              <a:ea typeface="+mn-ea"/>
              <a:cs typeface="+mn-cs"/>
            </a:rPr>
            <a:t> Comments regarding the structure of encumbrance between entities within the group:</a:t>
          </a:r>
          <a:endParaRPr lang="en-US" sz="800">
            <a:solidFill>
              <a:schemeClr val="dk1"/>
            </a:solidFill>
            <a:latin typeface="Danske Text" pitchFamily="2" charset="0"/>
            <a:ea typeface="+mn-ea"/>
            <a:cs typeface="+mn-cs"/>
          </a:endParaRPr>
        </a:p>
        <a:p>
          <a:r>
            <a:rPr lang="en-GB" sz="800">
              <a:solidFill>
                <a:schemeClr val="dk1"/>
              </a:solidFill>
              <a:latin typeface="Danske Text" pitchFamily="2" charset="0"/>
              <a:ea typeface="+mn-ea"/>
              <a:cs typeface="+mn-cs"/>
            </a:rPr>
            <a:t>	1. The subsidiary Realkredit Danmark issues mortgage</a:t>
          </a:r>
          <a:r>
            <a:rPr lang="en-GB" sz="800" baseline="0">
              <a:solidFill>
                <a:schemeClr val="dk1"/>
              </a:solidFill>
              <a:latin typeface="Danske Text" pitchFamily="2" charset="0"/>
              <a:ea typeface="+mn-ea"/>
              <a:cs typeface="+mn-cs"/>
            </a:rPr>
            <a:t> bonds</a:t>
          </a:r>
          <a:r>
            <a:rPr lang="en-GB" sz="800">
              <a:solidFill>
                <a:schemeClr val="dk1"/>
              </a:solidFill>
              <a:latin typeface="Danske Text" pitchFamily="2" charset="0"/>
              <a:ea typeface="+mn-ea"/>
              <a:cs typeface="+mn-cs"/>
            </a:rPr>
            <a:t> as a specialised mortgage institution.</a:t>
          </a:r>
          <a:endParaRPr lang="en-US" sz="800">
            <a:solidFill>
              <a:schemeClr val="dk1"/>
            </a:solidFill>
            <a:latin typeface="Danske Text" pitchFamily="2" charset="0"/>
            <a:ea typeface="+mn-ea"/>
            <a:cs typeface="+mn-cs"/>
          </a:endParaRPr>
        </a:p>
        <a:p>
          <a:r>
            <a:rPr lang="en-GB" sz="800">
              <a:solidFill>
                <a:schemeClr val="dk1"/>
              </a:solidFill>
              <a:latin typeface="Danske Text" pitchFamily="2" charset="0"/>
              <a:ea typeface="+mn-ea"/>
              <a:cs typeface="+mn-cs"/>
            </a:rPr>
            <a:t>	2. Portions of covered bond issuance are retained by the issuing entity and also purchased by other entities within the Group.  In particular, portions of Realkredit 	Danmark’s issuance are retained on Realkredit Danmark’s balance sheet and are owned by Danske Bank A/S.</a:t>
          </a:r>
          <a:endParaRPr lang="en-US" sz="800">
            <a:solidFill>
              <a:schemeClr val="dk1"/>
            </a:solidFill>
            <a:latin typeface="Danske Text" pitchFamily="2" charset="0"/>
            <a:ea typeface="+mn-ea"/>
            <a:cs typeface="+mn-cs"/>
          </a:endParaRPr>
        </a:p>
        <a:p>
          <a:r>
            <a:rPr lang="en-GB" sz="800">
              <a:solidFill>
                <a:schemeClr val="dk1"/>
              </a:solidFill>
              <a:latin typeface="Danske Text" pitchFamily="2" charset="0"/>
              <a:ea typeface="+mn-ea"/>
              <a:cs typeface="+mn-cs"/>
            </a:rPr>
            <a:t>	3. The Group engages in repo transactions between Danske Bank A/S and its subsidiaries, particularly Realkredit Danmark and Danske Bank Plc.</a:t>
          </a:r>
          <a:endParaRPr lang="en-US" sz="800">
            <a:solidFill>
              <a:schemeClr val="dk1"/>
            </a:solidFill>
            <a:latin typeface="Danske Text" pitchFamily="2" charset="0"/>
            <a:ea typeface="+mn-ea"/>
            <a:cs typeface="+mn-cs"/>
          </a:endParaRPr>
        </a:p>
        <a:p>
          <a:r>
            <a:rPr lang="en-GB" sz="800" b="1">
              <a:solidFill>
                <a:schemeClr val="dk1"/>
              </a:solidFill>
              <a:latin typeface="Danske Text" pitchFamily="2" charset="0"/>
              <a:ea typeface="+mn-ea"/>
              <a:cs typeface="+mn-cs"/>
            </a:rPr>
            <a:t>d)</a:t>
          </a:r>
          <a:r>
            <a:rPr lang="en-GB" sz="800">
              <a:solidFill>
                <a:schemeClr val="dk1"/>
              </a:solidFill>
              <a:latin typeface="Danske Text" pitchFamily="2" charset="0"/>
              <a:ea typeface="+mn-ea"/>
              <a:cs typeface="+mn-cs"/>
            </a:rPr>
            <a:t> Information on over-collateralisation.</a:t>
          </a:r>
          <a:endParaRPr lang="en-US" sz="800">
            <a:solidFill>
              <a:schemeClr val="dk1"/>
            </a:solidFill>
            <a:latin typeface="Danske Text" pitchFamily="2" charset="0"/>
            <a:ea typeface="+mn-ea"/>
            <a:cs typeface="+mn-cs"/>
          </a:endParaRPr>
        </a:p>
        <a:p>
          <a:r>
            <a:rPr lang="en-GB" sz="800">
              <a:solidFill>
                <a:schemeClr val="dk1"/>
              </a:solidFill>
              <a:latin typeface="Danske Text" pitchFamily="2" charset="0"/>
              <a:ea typeface="+mn-ea"/>
              <a:cs typeface="+mn-cs"/>
            </a:rPr>
            <a:t>	1. All of the issued covered bonds have over-collateralisation in that there are more assets in the cover pool  than in the issuance.  The level of over-collateralisation is 	commensurate with highly rated covered bond issuance.</a:t>
          </a:r>
          <a:endParaRPr lang="en-US" sz="800">
            <a:solidFill>
              <a:schemeClr val="dk1"/>
            </a:solidFill>
            <a:latin typeface="Danske Text" pitchFamily="2" charset="0"/>
            <a:ea typeface="+mn-ea"/>
            <a:cs typeface="+mn-cs"/>
          </a:endParaRPr>
        </a:p>
        <a:p>
          <a:r>
            <a:rPr lang="en-GB" sz="800">
              <a:solidFill>
                <a:schemeClr val="dk1"/>
              </a:solidFill>
              <a:latin typeface="Danske Text" pitchFamily="2" charset="0"/>
              <a:ea typeface="+mn-ea"/>
              <a:cs typeface="+mn-cs"/>
            </a:rPr>
            <a:t>	2. The repo agreements may have over-collateralisation in the form of a “hair-cut” such</a:t>
          </a:r>
          <a:r>
            <a:rPr lang="en-GB" sz="800" baseline="0">
              <a:solidFill>
                <a:schemeClr val="dk1"/>
              </a:solidFill>
              <a:latin typeface="Danske Text" pitchFamily="2" charset="0"/>
              <a:ea typeface="+mn-ea"/>
              <a:cs typeface="+mn-cs"/>
            </a:rPr>
            <a:t> that</a:t>
          </a:r>
          <a:r>
            <a:rPr lang="en-GB" sz="800">
              <a:solidFill>
                <a:schemeClr val="dk1"/>
              </a:solidFill>
              <a:latin typeface="Danske Text" pitchFamily="2" charset="0"/>
              <a:ea typeface="+mn-ea"/>
              <a:cs typeface="+mn-cs"/>
            </a:rPr>
            <a:t> the amount of collateral pledged is more than the amount borrowed. The 	large 	majority of repos have a small haircut.</a:t>
          </a:r>
          <a:endParaRPr lang="en-US" sz="800">
            <a:solidFill>
              <a:schemeClr val="dk1"/>
            </a:solidFill>
            <a:latin typeface="Danske Text" pitchFamily="2" charset="0"/>
            <a:ea typeface="+mn-ea"/>
            <a:cs typeface="+mn-cs"/>
          </a:endParaRPr>
        </a:p>
        <a:p>
          <a:r>
            <a:rPr lang="en-GB" sz="800" b="1">
              <a:solidFill>
                <a:schemeClr val="dk1"/>
              </a:solidFill>
              <a:latin typeface="Danske Text" pitchFamily="2" charset="0"/>
              <a:ea typeface="+mn-ea"/>
              <a:cs typeface="+mn-cs"/>
            </a:rPr>
            <a:t>e)</a:t>
          </a:r>
          <a:r>
            <a:rPr lang="en-GB" sz="800">
              <a:solidFill>
                <a:schemeClr val="dk1"/>
              </a:solidFill>
              <a:latin typeface="Danske Text" pitchFamily="2" charset="0"/>
              <a:ea typeface="+mn-ea"/>
              <a:cs typeface="+mn-cs"/>
            </a:rPr>
            <a:t> Standard CSA agreements are used to collateralize most of the derivative exposures.</a:t>
          </a:r>
          <a:endParaRPr lang="en-US" sz="800">
            <a:solidFill>
              <a:schemeClr val="dk1"/>
            </a:solidFill>
            <a:latin typeface="Danske Text" pitchFamily="2" charset="0"/>
            <a:ea typeface="+mn-ea"/>
            <a:cs typeface="+mn-cs"/>
          </a:endParaRPr>
        </a:p>
        <a:p>
          <a:r>
            <a:rPr lang="en-GB" sz="800" b="1">
              <a:solidFill>
                <a:schemeClr val="dk1"/>
              </a:solidFill>
              <a:latin typeface="Danske Text" pitchFamily="2" charset="0"/>
              <a:ea typeface="+mn-ea"/>
              <a:cs typeface="+mn-cs"/>
            </a:rPr>
            <a:t>f)</a:t>
          </a:r>
          <a:r>
            <a:rPr lang="en-GB" sz="800">
              <a:solidFill>
                <a:schemeClr val="dk1"/>
              </a:solidFill>
              <a:latin typeface="Danske Text" pitchFamily="2" charset="0"/>
              <a:ea typeface="+mn-ea"/>
              <a:cs typeface="+mn-cs"/>
            </a:rPr>
            <a:t> Regarding the items included in column 060.,"Carrying amount of unencumbered assets'", in row 120, "other assets" in the</a:t>
          </a:r>
          <a:r>
            <a:rPr lang="en-GB" sz="800" baseline="0">
              <a:solidFill>
                <a:schemeClr val="dk1"/>
              </a:solidFill>
              <a:latin typeface="Danske Text" pitchFamily="2" charset="0"/>
              <a:ea typeface="+mn-ea"/>
              <a:cs typeface="+mn-cs"/>
            </a:rPr>
            <a:t> table "Aseets"</a:t>
          </a:r>
          <a:r>
            <a:rPr lang="en-GB" sz="800">
              <a:solidFill>
                <a:schemeClr val="dk1"/>
              </a:solidFill>
              <a:latin typeface="Danske Text" pitchFamily="2" charset="0"/>
              <a:ea typeface="+mn-ea"/>
              <a:cs typeface="+mn-cs"/>
            </a:rPr>
            <a:t>, most of this amount by far is not considered 		available for encumbrance, with the exception of loans that are eligible for encumbrance through covered bond issuance.</a:t>
          </a:r>
          <a:endParaRPr lang="en-US" sz="800">
            <a:solidFill>
              <a:schemeClr val="dk1"/>
            </a:solidFill>
            <a:latin typeface="Danske Text" pitchFamily="2" charset="0"/>
            <a:ea typeface="+mn-ea"/>
            <a:cs typeface="+mn-cs"/>
          </a:endParaRPr>
        </a:p>
        <a:p>
          <a:r>
            <a:rPr lang="en-GB" sz="800" b="1">
              <a:solidFill>
                <a:schemeClr val="dk1"/>
              </a:solidFill>
              <a:latin typeface="Danske Text" pitchFamily="2" charset="0"/>
              <a:ea typeface="+mn-ea"/>
              <a:cs typeface="+mn-cs"/>
            </a:rPr>
            <a:t>g)</a:t>
          </a:r>
          <a:r>
            <a:rPr lang="en-GB" sz="800">
              <a:solidFill>
                <a:schemeClr val="dk1"/>
              </a:solidFill>
              <a:latin typeface="Danske Text" pitchFamily="2" charset="0"/>
              <a:ea typeface="+mn-ea"/>
              <a:cs typeface="+mn-cs"/>
            </a:rPr>
            <a:t> The Group's repo and reverse repo exposures are collateralised by high-quality collateral (mostly AAA), and are mostly short-dated (maturing within one month). Realkredit Danmark is, by 	its nature as a mortgage institution, almost entirely encumbered, and this contributes significantly to the Group's total encumbrance. The level of asset encumbrance 	from banking activities (excluding Realkredit Danmark) is considered to be a comfortable level.</a:t>
          </a:r>
          <a:endParaRPr lang="en-US" sz="800">
            <a:solidFill>
              <a:schemeClr val="dk1"/>
            </a:solidFill>
            <a:latin typeface="Danske Text" pitchFamily="2" charset="0"/>
            <a:ea typeface="+mn-ea"/>
            <a:cs typeface="+mn-cs"/>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b3600\AppData\Local\Temp\notesCD5A2D\DK-DanskeBank-MPG-134-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at\3951RAP\Troels\MasterregnearkRM2012%20-%20edi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arameters"/>
      <sheetName val="lists"/>
    </sheetNames>
    <sheetDataSet>
      <sheetData sheetId="0">
        <row r="12">
          <cell r="F12">
            <v>0.13406083699999999</v>
          </cell>
        </row>
      </sheetData>
      <sheetData sheetId="1">
        <row r="4">
          <cell r="E4">
            <v>4</v>
          </cell>
        </row>
        <row r="15">
          <cell r="E15" t="str">
            <v>&lt;select&gt;</v>
          </cell>
        </row>
        <row r="16">
          <cell r="E16">
            <v>41547</v>
          </cell>
        </row>
        <row r="17">
          <cell r="E17">
            <v>41578</v>
          </cell>
        </row>
        <row r="18">
          <cell r="E18">
            <v>41608</v>
          </cell>
        </row>
        <row r="19">
          <cell r="E19">
            <v>41639</v>
          </cell>
        </row>
        <row r="20">
          <cell r="E20">
            <v>41670</v>
          </cell>
        </row>
        <row r="21">
          <cell r="E21">
            <v>41698</v>
          </cell>
        </row>
        <row r="22">
          <cell r="E22">
            <v>41729</v>
          </cell>
        </row>
        <row r="24">
          <cell r="E24" t="str">
            <v>&lt;select&gt;</v>
          </cell>
        </row>
        <row r="25">
          <cell r="E25" t="str">
            <v>AU</v>
          </cell>
        </row>
        <row r="26">
          <cell r="E26" t="str">
            <v>BE</v>
          </cell>
        </row>
        <row r="27">
          <cell r="E27" t="str">
            <v>BR</v>
          </cell>
        </row>
        <row r="28">
          <cell r="E28" t="str">
            <v>CA</v>
          </cell>
        </row>
        <row r="29">
          <cell r="E29" t="str">
            <v>CH</v>
          </cell>
        </row>
        <row r="30">
          <cell r="E30" t="str">
            <v>CN</v>
          </cell>
        </row>
        <row r="31">
          <cell r="E31" t="str">
            <v>DE</v>
          </cell>
        </row>
        <row r="32">
          <cell r="E32" t="str">
            <v>DK</v>
          </cell>
        </row>
        <row r="33">
          <cell r="E33" t="str">
            <v>ES</v>
          </cell>
        </row>
        <row r="34">
          <cell r="E34" t="str">
            <v>FR</v>
          </cell>
        </row>
        <row r="35">
          <cell r="E35" t="str">
            <v>GB</v>
          </cell>
        </row>
        <row r="36">
          <cell r="E36" t="str">
            <v>IN</v>
          </cell>
        </row>
        <row r="37">
          <cell r="E37" t="str">
            <v>IT</v>
          </cell>
        </row>
        <row r="38">
          <cell r="E38" t="str">
            <v>JP</v>
          </cell>
        </row>
        <row r="39">
          <cell r="E39" t="str">
            <v>KR</v>
          </cell>
        </row>
        <row r="40">
          <cell r="E40" t="str">
            <v>NL</v>
          </cell>
        </row>
        <row r="41">
          <cell r="E41" t="str">
            <v>NO</v>
          </cell>
        </row>
        <row r="42">
          <cell r="E42" t="str">
            <v>RU</v>
          </cell>
        </row>
        <row r="43">
          <cell r="E43" t="str">
            <v>SE</v>
          </cell>
        </row>
        <row r="44">
          <cell r="E44" t="str">
            <v>SG</v>
          </cell>
        </row>
        <row r="45">
          <cell r="E45" t="str">
            <v>US</v>
          </cell>
        </row>
        <row r="48">
          <cell r="E48" t="str">
            <v>&lt;select&gt;</v>
          </cell>
        </row>
        <row r="49">
          <cell r="E49" t="str">
            <v>AUD</v>
          </cell>
        </row>
        <row r="50">
          <cell r="E50" t="str">
            <v>BRL</v>
          </cell>
        </row>
        <row r="51">
          <cell r="E51" t="str">
            <v>CAD</v>
          </cell>
        </row>
        <row r="52">
          <cell r="E52" t="str">
            <v>CHF</v>
          </cell>
        </row>
        <row r="53">
          <cell r="E53" t="str">
            <v>CNY</v>
          </cell>
        </row>
        <row r="54">
          <cell r="E54" t="str">
            <v>DKK</v>
          </cell>
        </row>
        <row r="55">
          <cell r="E55" t="str">
            <v>EUR</v>
          </cell>
        </row>
        <row r="56">
          <cell r="E56" t="str">
            <v>GBP</v>
          </cell>
        </row>
        <row r="57">
          <cell r="E57" t="str">
            <v>HKD</v>
          </cell>
        </row>
        <row r="58">
          <cell r="E58" t="str">
            <v>INR</v>
          </cell>
        </row>
        <row r="59">
          <cell r="E59" t="str">
            <v>JPY</v>
          </cell>
        </row>
        <row r="60">
          <cell r="E60" t="str">
            <v>KRW</v>
          </cell>
        </row>
        <row r="61">
          <cell r="E61" t="str">
            <v>MXN</v>
          </cell>
        </row>
        <row r="62">
          <cell r="E62" t="str">
            <v>NOK</v>
          </cell>
        </row>
        <row r="63">
          <cell r="E63" t="str">
            <v>NZD</v>
          </cell>
        </row>
        <row r="64">
          <cell r="E64" t="str">
            <v>RUB</v>
          </cell>
        </row>
        <row r="65">
          <cell r="E65" t="str">
            <v>SEK</v>
          </cell>
        </row>
        <row r="66">
          <cell r="E66" t="str">
            <v>SGD</v>
          </cell>
        </row>
        <row r="67">
          <cell r="E67" t="str">
            <v>USD</v>
          </cell>
        </row>
        <row r="69">
          <cell r="E69" t="str">
            <v>&lt;select&gt;</v>
          </cell>
        </row>
        <row r="70">
          <cell r="E70">
            <v>1</v>
          </cell>
        </row>
        <row r="71">
          <cell r="E71">
            <v>1000</v>
          </cell>
        </row>
        <row r="72">
          <cell r="E72">
            <v>1000000</v>
          </cell>
        </row>
        <row r="74">
          <cell r="E74" t="str">
            <v>&lt;select&gt;</v>
          </cell>
        </row>
        <row r="75">
          <cell r="E75" t="str">
            <v>IFRS</v>
          </cell>
        </row>
        <row r="76">
          <cell r="E76" t="str">
            <v>US GAAP</v>
          </cell>
        </row>
        <row r="77">
          <cell r="E77" t="str">
            <v>Other national accounting standard</v>
          </cell>
        </row>
        <row r="80">
          <cell r="E80" t="str">
            <v>Confirmed zero</v>
          </cell>
        </row>
        <row r="81">
          <cell r="E81" t="str">
            <v>Estimated value</v>
          </cell>
        </row>
        <row r="82">
          <cell r="E82" t="str">
            <v>Confirmed by NSA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kst+legend"/>
      <sheetName val="AR Credit Risk"/>
      <sheetName val="Capital Mgt."/>
      <sheetName val="Capital base"/>
      <sheetName val="Capital-RWA"/>
      <sheetName val="Consolidation"/>
      <sheetName val="Regulering"/>
      <sheetName val="Cred. Exp."/>
      <sheetName val="Overtagne Ejendomme"/>
      <sheetName val="Cred. Exp. business areas"/>
      <sheetName val="Cred.Exp. Lend Act."/>
      <sheetName val="Risk Conc."/>
      <sheetName val="Risk Mitig."/>
      <sheetName val="Mort. on Prop."/>
      <sheetName val="Portefølge Udvikling"/>
      <sheetName val="Impairment"/>
      <sheetName val="Credit_Ireland"/>
      <sheetName val="Calc. of Cap."/>
      <sheetName val="Modpartsrisiko"/>
      <sheetName val="Cred. Exp. Trad. Inv."/>
      <sheetName val="Mrk. risk. exp."/>
      <sheetName val="Int. rate risk"/>
      <sheetName val="Val. at risk"/>
      <sheetName val="Model valid."/>
      <sheetName val="Mkt. risk DP"/>
      <sheetName val="Cap. req."/>
      <sheetName val="Fund. sources"/>
      <sheetName val="Group coll."/>
      <sheetName val="Pension"/>
      <sheetName val="Pensionsordninger"/>
      <sheetName val="Insurance"/>
      <sheetName val="DK UK texts for Appendix A"/>
      <sheetName val="4.b-e"/>
      <sheetName val="6-10"/>
      <sheetName val="11.e-f"/>
      <sheetName val="12."/>
      <sheetName val="12.b-c"/>
      <sheetName val="12.d"/>
      <sheetName val="12.e"/>
      <sheetName val="12.f"/>
      <sheetName val="13.a-b"/>
      <sheetName val="13.e"/>
      <sheetName val="16.d"/>
      <sheetName val="18.b-d"/>
      <sheetName val="19.b"/>
      <sheetName val="20.k-o"/>
      <sheetName val="20.f-j"/>
      <sheetName val="21.d"/>
      <sheetName val="21.e1"/>
      <sheetName val="21.e2"/>
      <sheetName val="21.e3"/>
      <sheetName val="21.e4"/>
      <sheetName val="21.g-i"/>
      <sheetName val="22.d"/>
      <sheetName val="22.e-g"/>
    </sheetNames>
    <sheetDataSet>
      <sheetData sheetId="0" refreshError="1">
        <row r="1">
          <cell r="A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showRowColHeaders="0" zoomScaleNormal="100" workbookViewId="0"/>
  </sheetViews>
  <sheetFormatPr defaultRowHeight="15" x14ac:dyDescent="0.25"/>
  <sheetData/>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zoomScaleNormal="100" zoomScaleSheetLayoutView="100" workbookViewId="0"/>
  </sheetViews>
  <sheetFormatPr defaultRowHeight="15" x14ac:dyDescent="0.25"/>
  <cols>
    <col min="1" max="1" width="41" customWidth="1"/>
    <col min="2" max="2" width="11.42578125" bestFit="1" customWidth="1"/>
    <col min="3" max="4" width="10.140625" bestFit="1" customWidth="1"/>
    <col min="5" max="7" width="9.42578125" bestFit="1" customWidth="1"/>
    <col min="8" max="8" width="10.140625" bestFit="1" customWidth="1"/>
    <col min="9" max="10" width="9.42578125" bestFit="1" customWidth="1"/>
    <col min="11" max="11" width="9.42578125" customWidth="1"/>
    <col min="12" max="12" width="10.85546875" customWidth="1"/>
    <col min="13" max="13" width="11.42578125" bestFit="1" customWidth="1"/>
  </cols>
  <sheetData>
    <row r="1" spans="1:15" ht="19.5" x14ac:dyDescent="0.25">
      <c r="A1" s="38" t="s">
        <v>571</v>
      </c>
      <c r="B1" s="38"/>
      <c r="C1" s="38"/>
      <c r="D1" s="38"/>
      <c r="E1" s="38"/>
      <c r="F1" s="38"/>
      <c r="G1" s="38"/>
      <c r="H1" s="38"/>
      <c r="I1" s="38"/>
      <c r="J1" s="38"/>
      <c r="K1" s="38"/>
      <c r="L1" s="38"/>
      <c r="M1" s="38"/>
      <c r="O1" s="118" t="s">
        <v>46</v>
      </c>
    </row>
    <row r="2" spans="1:15" ht="18" customHeight="1" x14ac:dyDescent="0.25">
      <c r="A2" s="158"/>
      <c r="B2" s="158" t="s">
        <v>50</v>
      </c>
      <c r="C2" s="158" t="s">
        <v>50</v>
      </c>
      <c r="D2" s="158" t="s">
        <v>50</v>
      </c>
      <c r="E2" s="158" t="s">
        <v>50</v>
      </c>
      <c r="F2" s="158" t="s">
        <v>50</v>
      </c>
      <c r="G2" s="158" t="s">
        <v>50</v>
      </c>
      <c r="H2" s="158" t="s">
        <v>50</v>
      </c>
      <c r="I2" s="158" t="s">
        <v>572</v>
      </c>
      <c r="J2" s="158" t="s">
        <v>573</v>
      </c>
      <c r="K2" s="158" t="s">
        <v>572</v>
      </c>
      <c r="L2" s="158" t="s">
        <v>50</v>
      </c>
      <c r="M2" s="158" t="s">
        <v>50</v>
      </c>
    </row>
    <row r="3" spans="1:15" ht="15.75" thickBot="1" x14ac:dyDescent="0.3">
      <c r="A3" s="46" t="s">
        <v>552</v>
      </c>
      <c r="B3" s="47" t="s">
        <v>574</v>
      </c>
      <c r="C3" s="47" t="s">
        <v>575</v>
      </c>
      <c r="D3" s="47" t="s">
        <v>576</v>
      </c>
      <c r="E3" s="47" t="s">
        <v>577</v>
      </c>
      <c r="F3" s="47" t="s">
        <v>578</v>
      </c>
      <c r="G3" s="47" t="s">
        <v>579</v>
      </c>
      <c r="H3" s="47" t="s">
        <v>580</v>
      </c>
      <c r="I3" s="47" t="s">
        <v>581</v>
      </c>
      <c r="J3" s="47" t="s">
        <v>582</v>
      </c>
      <c r="K3" s="47" t="s">
        <v>583</v>
      </c>
      <c r="L3" s="47" t="s">
        <v>584</v>
      </c>
      <c r="M3" s="47" t="s">
        <v>122</v>
      </c>
    </row>
    <row r="4" spans="1:15" x14ac:dyDescent="0.25">
      <c r="A4" s="159" t="s">
        <v>52</v>
      </c>
      <c r="B4" s="167"/>
      <c r="C4" s="167"/>
      <c r="D4" s="167"/>
      <c r="E4" s="167"/>
      <c r="F4" s="167"/>
      <c r="G4" s="167"/>
      <c r="H4" s="167"/>
      <c r="I4" s="167"/>
      <c r="J4" s="167"/>
      <c r="K4" s="167"/>
      <c r="L4" s="167"/>
      <c r="M4" s="167"/>
    </row>
    <row r="5" spans="1:15" x14ac:dyDescent="0.25">
      <c r="A5" s="159" t="s">
        <v>53</v>
      </c>
      <c r="B5" s="170">
        <v>0</v>
      </c>
      <c r="C5" s="170">
        <v>0</v>
      </c>
      <c r="D5" s="170">
        <v>0</v>
      </c>
      <c r="E5" s="170">
        <v>0</v>
      </c>
      <c r="F5" s="170">
        <v>0</v>
      </c>
      <c r="G5" s="170">
        <v>0</v>
      </c>
      <c r="H5" s="170">
        <v>0</v>
      </c>
      <c r="I5" s="170">
        <v>0</v>
      </c>
      <c r="J5" s="170">
        <v>0</v>
      </c>
      <c r="K5" s="170">
        <v>0</v>
      </c>
      <c r="L5" s="170">
        <v>0</v>
      </c>
      <c r="M5" s="170"/>
    </row>
    <row r="6" spans="1:15" x14ac:dyDescent="0.25">
      <c r="A6" s="159" t="s">
        <v>54</v>
      </c>
      <c r="B6" s="170">
        <v>5090</v>
      </c>
      <c r="C6" s="170">
        <v>710</v>
      </c>
      <c r="D6" s="170">
        <v>11051</v>
      </c>
      <c r="E6" s="170">
        <v>467</v>
      </c>
      <c r="F6" s="170">
        <v>1862</v>
      </c>
      <c r="G6" s="170">
        <v>23</v>
      </c>
      <c r="H6" s="170">
        <v>1612</v>
      </c>
      <c r="I6" s="170">
        <v>6236</v>
      </c>
      <c r="J6" s="170">
        <v>1950</v>
      </c>
      <c r="K6" s="170">
        <v>7798</v>
      </c>
      <c r="L6" s="170">
        <v>0</v>
      </c>
      <c r="M6" s="170">
        <v>36799</v>
      </c>
    </row>
    <row r="7" spans="1:15" x14ac:dyDescent="0.25">
      <c r="A7" s="159" t="s">
        <v>55</v>
      </c>
      <c r="B7" s="170">
        <v>421564</v>
      </c>
      <c r="C7" s="170">
        <v>75996</v>
      </c>
      <c r="D7" s="170">
        <v>202292</v>
      </c>
      <c r="E7" s="170">
        <v>10434</v>
      </c>
      <c r="F7" s="170">
        <v>10421</v>
      </c>
      <c r="G7" s="170">
        <v>509</v>
      </c>
      <c r="H7" s="170">
        <v>119549</v>
      </c>
      <c r="I7" s="170">
        <v>33222</v>
      </c>
      <c r="J7" s="170">
        <v>21972</v>
      </c>
      <c r="K7" s="170">
        <v>5339</v>
      </c>
      <c r="L7" s="170">
        <v>0</v>
      </c>
      <c r="M7" s="170">
        <v>901297</v>
      </c>
    </row>
    <row r="8" spans="1:15" x14ac:dyDescent="0.25">
      <c r="A8" s="159" t="s">
        <v>56</v>
      </c>
      <c r="B8" s="170">
        <v>0</v>
      </c>
      <c r="C8" s="170">
        <v>0</v>
      </c>
      <c r="D8" s="170">
        <v>0</v>
      </c>
      <c r="E8" s="170">
        <v>0</v>
      </c>
      <c r="F8" s="170">
        <v>0</v>
      </c>
      <c r="G8" s="170">
        <v>0</v>
      </c>
      <c r="H8" s="170">
        <v>0</v>
      </c>
      <c r="I8" s="170">
        <v>0</v>
      </c>
      <c r="J8" s="170">
        <v>0</v>
      </c>
      <c r="K8" s="170">
        <v>0</v>
      </c>
      <c r="L8" s="170">
        <v>0</v>
      </c>
      <c r="M8" s="170"/>
    </row>
    <row r="9" spans="1:15" x14ac:dyDescent="0.25">
      <c r="A9" s="161" t="s">
        <v>57</v>
      </c>
      <c r="B9" s="170">
        <v>520862</v>
      </c>
      <c r="C9" s="170">
        <v>15</v>
      </c>
      <c r="D9" s="170">
        <v>74682</v>
      </c>
      <c r="E9" s="170">
        <v>21</v>
      </c>
      <c r="F9" s="170">
        <v>864</v>
      </c>
      <c r="G9" s="170">
        <v>36</v>
      </c>
      <c r="H9" s="170">
        <v>95723</v>
      </c>
      <c r="I9" s="170">
        <v>2556</v>
      </c>
      <c r="J9" s="170">
        <v>917</v>
      </c>
      <c r="K9" s="170">
        <v>1556</v>
      </c>
      <c r="L9" s="170">
        <v>0</v>
      </c>
      <c r="M9" s="170">
        <v>697233</v>
      </c>
    </row>
    <row r="10" spans="1:15" x14ac:dyDescent="0.25">
      <c r="A10" s="161" t="s">
        <v>58</v>
      </c>
      <c r="B10" s="170">
        <v>63504</v>
      </c>
      <c r="C10" s="170">
        <v>9</v>
      </c>
      <c r="D10" s="170">
        <v>15685</v>
      </c>
      <c r="E10" s="170">
        <v>5</v>
      </c>
      <c r="F10" s="170">
        <v>360</v>
      </c>
      <c r="G10" s="170">
        <v>4</v>
      </c>
      <c r="H10" s="170">
        <v>23761</v>
      </c>
      <c r="I10" s="170">
        <v>523</v>
      </c>
      <c r="J10" s="170">
        <v>202</v>
      </c>
      <c r="K10" s="170">
        <v>213</v>
      </c>
      <c r="L10" s="170">
        <v>0</v>
      </c>
      <c r="M10" s="170">
        <v>104266</v>
      </c>
    </row>
    <row r="11" spans="1:15" x14ac:dyDescent="0.25">
      <c r="A11" s="162" t="s">
        <v>59</v>
      </c>
      <c r="B11" s="170">
        <v>0</v>
      </c>
      <c r="C11" s="170">
        <v>0</v>
      </c>
      <c r="D11" s="170">
        <v>0</v>
      </c>
      <c r="E11" s="170">
        <v>0</v>
      </c>
      <c r="F11" s="170">
        <v>0</v>
      </c>
      <c r="G11" s="170">
        <v>0</v>
      </c>
      <c r="H11" s="170">
        <v>0</v>
      </c>
      <c r="I11" s="170">
        <v>0</v>
      </c>
      <c r="J11" s="170">
        <v>0</v>
      </c>
      <c r="K11" s="170">
        <v>0</v>
      </c>
      <c r="L11" s="170">
        <v>0</v>
      </c>
      <c r="M11" s="170"/>
    </row>
    <row r="12" spans="1:15" x14ac:dyDescent="0.25">
      <c r="A12" s="159" t="s">
        <v>60</v>
      </c>
      <c r="B12" s="170">
        <v>0</v>
      </c>
      <c r="C12" s="170">
        <v>18</v>
      </c>
      <c r="D12" s="170">
        <v>15</v>
      </c>
      <c r="E12" s="170">
        <v>0</v>
      </c>
      <c r="F12" s="170">
        <v>3991</v>
      </c>
      <c r="G12" s="170">
        <v>0</v>
      </c>
      <c r="H12" s="170">
        <v>0</v>
      </c>
      <c r="I12" s="170">
        <v>687</v>
      </c>
      <c r="J12" s="170">
        <v>16</v>
      </c>
      <c r="K12" s="170">
        <v>0</v>
      </c>
      <c r="L12" s="170">
        <v>0</v>
      </c>
      <c r="M12" s="170">
        <v>4728</v>
      </c>
    </row>
    <row r="13" spans="1:15" x14ac:dyDescent="0.25">
      <c r="A13" s="159" t="s">
        <v>61</v>
      </c>
      <c r="B13" s="170">
        <v>0</v>
      </c>
      <c r="C13" s="170">
        <v>0</v>
      </c>
      <c r="D13" s="170">
        <v>0</v>
      </c>
      <c r="E13" s="170">
        <v>0</v>
      </c>
      <c r="F13" s="170">
        <v>0</v>
      </c>
      <c r="G13" s="170">
        <v>0</v>
      </c>
      <c r="H13" s="170">
        <v>0</v>
      </c>
      <c r="I13" s="170">
        <v>0</v>
      </c>
      <c r="J13" s="170">
        <v>0</v>
      </c>
      <c r="K13" s="170">
        <v>0</v>
      </c>
      <c r="L13" s="170">
        <v>13341</v>
      </c>
      <c r="M13" s="170">
        <v>13341</v>
      </c>
    </row>
    <row r="14" spans="1:15" x14ac:dyDescent="0.25">
      <c r="A14" s="163" t="s">
        <v>62</v>
      </c>
      <c r="B14" s="171">
        <v>1011020</v>
      </c>
      <c r="C14" s="171">
        <v>76748</v>
      </c>
      <c r="D14" s="171">
        <v>303725</v>
      </c>
      <c r="E14" s="171">
        <v>10927</v>
      </c>
      <c r="F14" s="171">
        <v>17498</v>
      </c>
      <c r="G14" s="171">
        <v>572</v>
      </c>
      <c r="H14" s="171">
        <v>240645</v>
      </c>
      <c r="I14" s="171">
        <v>43224</v>
      </c>
      <c r="J14" s="171">
        <v>25057</v>
      </c>
      <c r="K14" s="171">
        <v>14906</v>
      </c>
      <c r="L14" s="171">
        <v>13341</v>
      </c>
      <c r="M14" s="171">
        <v>1757664</v>
      </c>
    </row>
    <row r="15" spans="1:15" x14ac:dyDescent="0.25">
      <c r="A15" s="159" t="s">
        <v>63</v>
      </c>
      <c r="B15" s="170"/>
      <c r="C15" s="170"/>
      <c r="D15" s="170"/>
      <c r="E15" s="170"/>
      <c r="F15" s="170"/>
      <c r="G15" s="170"/>
      <c r="H15" s="170"/>
      <c r="I15" s="170"/>
      <c r="J15" s="170"/>
      <c r="K15" s="170"/>
      <c r="L15" s="170"/>
      <c r="M15" s="170"/>
    </row>
    <row r="16" spans="1:15" x14ac:dyDescent="0.25">
      <c r="A16" s="159" t="s">
        <v>53</v>
      </c>
      <c r="B16" s="170">
        <v>105590</v>
      </c>
      <c r="C16" s="170">
        <v>47501</v>
      </c>
      <c r="D16" s="170">
        <v>13813</v>
      </c>
      <c r="E16" s="170">
        <v>4275</v>
      </c>
      <c r="F16" s="170">
        <v>32244</v>
      </c>
      <c r="G16" s="170">
        <v>3266</v>
      </c>
      <c r="H16" s="170">
        <v>4305</v>
      </c>
      <c r="I16" s="170">
        <v>159283</v>
      </c>
      <c r="J16" s="170">
        <v>3</v>
      </c>
      <c r="K16" s="170">
        <v>46</v>
      </c>
      <c r="L16" s="170">
        <v>0</v>
      </c>
      <c r="M16" s="170">
        <v>370327</v>
      </c>
    </row>
    <row r="17" spans="1:13" x14ac:dyDescent="0.25">
      <c r="A17" s="159" t="s">
        <v>64</v>
      </c>
      <c r="B17" s="170">
        <v>0</v>
      </c>
      <c r="C17" s="170">
        <v>0</v>
      </c>
      <c r="D17" s="170">
        <v>0</v>
      </c>
      <c r="E17" s="170">
        <v>66</v>
      </c>
      <c r="F17" s="170">
        <v>1458</v>
      </c>
      <c r="G17" s="170">
        <v>0</v>
      </c>
      <c r="H17" s="170">
        <v>872</v>
      </c>
      <c r="I17" s="170">
        <v>0</v>
      </c>
      <c r="J17" s="170">
        <v>0</v>
      </c>
      <c r="K17" s="170">
        <v>0</v>
      </c>
      <c r="L17" s="170">
        <v>0</v>
      </c>
      <c r="M17" s="170">
        <v>2395</v>
      </c>
    </row>
    <row r="18" spans="1:13" x14ac:dyDescent="0.25">
      <c r="A18" s="57" t="s">
        <v>65</v>
      </c>
      <c r="B18" s="170">
        <v>0</v>
      </c>
      <c r="C18" s="170">
        <v>916</v>
      </c>
      <c r="D18" s="170">
        <v>0</v>
      </c>
      <c r="E18" s="170">
        <v>0</v>
      </c>
      <c r="F18" s="170">
        <v>0</v>
      </c>
      <c r="G18" s="170">
        <v>0</v>
      </c>
      <c r="H18" s="170">
        <v>0</v>
      </c>
      <c r="I18" s="170">
        <v>115</v>
      </c>
      <c r="J18" s="170">
        <v>0</v>
      </c>
      <c r="K18" s="170">
        <v>0</v>
      </c>
      <c r="L18" s="170">
        <v>0</v>
      </c>
      <c r="M18" s="170">
        <v>1031</v>
      </c>
    </row>
    <row r="19" spans="1:13" x14ac:dyDescent="0.25">
      <c r="A19" s="159" t="s">
        <v>69</v>
      </c>
      <c r="B19" s="170">
        <v>0</v>
      </c>
      <c r="C19" s="170">
        <v>145</v>
      </c>
      <c r="D19" s="170">
        <v>0</v>
      </c>
      <c r="E19" s="170">
        <v>0</v>
      </c>
      <c r="F19" s="170">
        <v>50</v>
      </c>
      <c r="G19" s="170">
        <v>0</v>
      </c>
      <c r="H19" s="170">
        <v>0</v>
      </c>
      <c r="I19" s="170">
        <v>309</v>
      </c>
      <c r="J19" s="170">
        <v>167</v>
      </c>
      <c r="K19" s="170">
        <v>0</v>
      </c>
      <c r="L19" s="170">
        <v>0</v>
      </c>
      <c r="M19" s="170">
        <v>672</v>
      </c>
    </row>
    <row r="20" spans="1:13" x14ac:dyDescent="0.25">
      <c r="A20" s="159" t="s">
        <v>70</v>
      </c>
      <c r="B20" s="170">
        <v>0</v>
      </c>
      <c r="C20" s="170">
        <v>0</v>
      </c>
      <c r="D20" s="170">
        <v>0</v>
      </c>
      <c r="E20" s="170">
        <v>0</v>
      </c>
      <c r="F20" s="170">
        <v>0</v>
      </c>
      <c r="G20" s="170">
        <v>0</v>
      </c>
      <c r="H20" s="170">
        <v>0</v>
      </c>
      <c r="I20" s="170">
        <v>1329</v>
      </c>
      <c r="J20" s="170">
        <v>0</v>
      </c>
      <c r="K20" s="170">
        <v>0</v>
      </c>
      <c r="L20" s="170">
        <v>0</v>
      </c>
      <c r="M20" s="170">
        <v>1329</v>
      </c>
    </row>
    <row r="21" spans="1:13" x14ac:dyDescent="0.25">
      <c r="A21" s="159" t="s">
        <v>54</v>
      </c>
      <c r="B21" s="170">
        <v>-3</v>
      </c>
      <c r="C21" s="170">
        <v>299</v>
      </c>
      <c r="D21" s="170">
        <v>12</v>
      </c>
      <c r="E21" s="170">
        <v>0</v>
      </c>
      <c r="F21" s="170">
        <v>920</v>
      </c>
      <c r="G21" s="170">
        <v>96</v>
      </c>
      <c r="H21" s="170">
        <v>9</v>
      </c>
      <c r="I21" s="170">
        <v>3533</v>
      </c>
      <c r="J21" s="170">
        <v>55</v>
      </c>
      <c r="K21" s="170">
        <v>1445</v>
      </c>
      <c r="L21" s="170">
        <v>0</v>
      </c>
      <c r="M21" s="170">
        <v>6367</v>
      </c>
    </row>
    <row r="22" spans="1:13" x14ac:dyDescent="0.25">
      <c r="A22" s="159" t="s">
        <v>55</v>
      </c>
      <c r="B22" s="170">
        <v>18508</v>
      </c>
      <c r="C22" s="170">
        <v>7542</v>
      </c>
      <c r="D22" s="170">
        <v>609</v>
      </c>
      <c r="E22" s="170">
        <v>223</v>
      </c>
      <c r="F22" s="170">
        <v>22199</v>
      </c>
      <c r="G22" s="170">
        <v>11615</v>
      </c>
      <c r="H22" s="170">
        <v>739</v>
      </c>
      <c r="I22" s="170">
        <v>2826</v>
      </c>
      <c r="J22" s="170">
        <v>456</v>
      </c>
      <c r="K22" s="170">
        <v>541</v>
      </c>
      <c r="L22" s="170">
        <v>0</v>
      </c>
      <c r="M22" s="170">
        <v>65258</v>
      </c>
    </row>
    <row r="23" spans="1:13" x14ac:dyDescent="0.25">
      <c r="A23" s="159" t="s">
        <v>71</v>
      </c>
      <c r="B23" s="170">
        <v>-13</v>
      </c>
      <c r="C23" s="170">
        <v>14938</v>
      </c>
      <c r="D23" s="170">
        <v>41</v>
      </c>
      <c r="E23" s="170">
        <v>1611</v>
      </c>
      <c r="F23" s="170">
        <v>5109</v>
      </c>
      <c r="G23" s="170">
        <v>981</v>
      </c>
      <c r="H23" s="170">
        <v>40</v>
      </c>
      <c r="I23" s="170">
        <v>579</v>
      </c>
      <c r="J23" s="170">
        <v>23</v>
      </c>
      <c r="K23" s="170">
        <v>198</v>
      </c>
      <c r="L23" s="170">
        <v>0</v>
      </c>
      <c r="M23" s="170">
        <v>23507</v>
      </c>
    </row>
    <row r="24" spans="1:13" x14ac:dyDescent="0.25">
      <c r="A24" s="159" t="s">
        <v>72</v>
      </c>
      <c r="B24" s="170">
        <v>273</v>
      </c>
      <c r="C24" s="170">
        <v>83026</v>
      </c>
      <c r="D24" s="170">
        <v>36</v>
      </c>
      <c r="E24" s="170">
        <v>10761</v>
      </c>
      <c r="F24" s="170">
        <v>15756</v>
      </c>
      <c r="G24" s="170">
        <v>4698</v>
      </c>
      <c r="H24" s="170">
        <v>52</v>
      </c>
      <c r="I24" s="170">
        <v>277</v>
      </c>
      <c r="J24" s="170">
        <v>80</v>
      </c>
      <c r="K24" s="170">
        <v>102</v>
      </c>
      <c r="L24" s="170">
        <v>0</v>
      </c>
      <c r="M24" s="170">
        <v>115060</v>
      </c>
    </row>
    <row r="25" spans="1:13" x14ac:dyDescent="0.25">
      <c r="A25" s="159" t="s">
        <v>73</v>
      </c>
      <c r="B25" s="170">
        <v>21</v>
      </c>
      <c r="C25" s="170">
        <v>3096</v>
      </c>
      <c r="D25" s="170">
        <v>1</v>
      </c>
      <c r="E25" s="170">
        <v>1160</v>
      </c>
      <c r="F25" s="170">
        <v>949</v>
      </c>
      <c r="G25" s="170">
        <v>381</v>
      </c>
      <c r="H25" s="170">
        <v>1</v>
      </c>
      <c r="I25" s="170">
        <v>46</v>
      </c>
      <c r="J25" s="170">
        <v>4</v>
      </c>
      <c r="K25" s="170">
        <v>3</v>
      </c>
      <c r="L25" s="170">
        <v>0</v>
      </c>
      <c r="M25" s="170">
        <v>5661</v>
      </c>
    </row>
    <row r="26" spans="1:13" x14ac:dyDescent="0.25">
      <c r="A26" s="57" t="s">
        <v>74</v>
      </c>
      <c r="B26" s="170">
        <v>316</v>
      </c>
      <c r="C26" s="170">
        <v>6</v>
      </c>
      <c r="D26" s="170">
        <v>0</v>
      </c>
      <c r="E26" s="170">
        <v>0</v>
      </c>
      <c r="F26" s="170">
        <v>1890</v>
      </c>
      <c r="G26" s="170">
        <v>0</v>
      </c>
      <c r="H26" s="170">
        <v>4</v>
      </c>
      <c r="I26" s="170">
        <v>22</v>
      </c>
      <c r="J26" s="170">
        <v>0</v>
      </c>
      <c r="K26" s="170">
        <v>0</v>
      </c>
      <c r="L26" s="170">
        <v>0</v>
      </c>
      <c r="M26" s="170">
        <v>2237</v>
      </c>
    </row>
    <row r="27" spans="1:13" x14ac:dyDescent="0.25">
      <c r="A27" s="159" t="s">
        <v>75</v>
      </c>
      <c r="B27" s="170">
        <v>215440</v>
      </c>
      <c r="C27" s="170">
        <v>1346</v>
      </c>
      <c r="D27" s="170">
        <v>5548</v>
      </c>
      <c r="E27" s="170">
        <v>0</v>
      </c>
      <c r="F27" s="170">
        <v>1327</v>
      </c>
      <c r="G27" s="170">
        <v>0</v>
      </c>
      <c r="H27" s="170">
        <v>2053</v>
      </c>
      <c r="I27" s="170">
        <v>2380</v>
      </c>
      <c r="J27" s="170">
        <v>0</v>
      </c>
      <c r="K27" s="170">
        <v>0</v>
      </c>
      <c r="L27" s="170">
        <v>0</v>
      </c>
      <c r="M27" s="170">
        <v>228094</v>
      </c>
    </row>
    <row r="28" spans="1:13" x14ac:dyDescent="0.25">
      <c r="A28" s="159" t="s">
        <v>76</v>
      </c>
      <c r="B28" s="170">
        <v>0</v>
      </c>
      <c r="C28" s="170">
        <v>0</v>
      </c>
      <c r="D28" s="170">
        <v>0</v>
      </c>
      <c r="E28" s="170">
        <v>0</v>
      </c>
      <c r="F28" s="170">
        <v>0</v>
      </c>
      <c r="G28" s="170">
        <v>0</v>
      </c>
      <c r="H28" s="170">
        <v>0</v>
      </c>
      <c r="I28" s="170">
        <v>0</v>
      </c>
      <c r="J28" s="170">
        <v>0</v>
      </c>
      <c r="K28" s="170">
        <v>0</v>
      </c>
      <c r="L28" s="170">
        <v>0</v>
      </c>
      <c r="M28" s="170">
        <v>0</v>
      </c>
    </row>
    <row r="29" spans="1:13" x14ac:dyDescent="0.25">
      <c r="A29" s="159" t="s">
        <v>77</v>
      </c>
      <c r="B29" s="170">
        <v>0</v>
      </c>
      <c r="C29" s="170">
        <v>0</v>
      </c>
      <c r="D29" s="170">
        <v>0</v>
      </c>
      <c r="E29" s="170">
        <v>0</v>
      </c>
      <c r="F29" s="170">
        <v>0</v>
      </c>
      <c r="G29" s="170">
        <v>0</v>
      </c>
      <c r="H29" s="170">
        <v>0</v>
      </c>
      <c r="I29" s="170">
        <v>0</v>
      </c>
      <c r="J29" s="170">
        <v>0</v>
      </c>
      <c r="K29" s="170">
        <v>0</v>
      </c>
      <c r="L29" s="170">
        <v>0</v>
      </c>
      <c r="M29" s="170">
        <v>0</v>
      </c>
    </row>
    <row r="30" spans="1:13" x14ac:dyDescent="0.25">
      <c r="A30" s="57" t="s">
        <v>78</v>
      </c>
      <c r="B30" s="170">
        <v>0</v>
      </c>
      <c r="C30" s="170">
        <v>0</v>
      </c>
      <c r="D30" s="170">
        <v>0</v>
      </c>
      <c r="E30" s="170">
        <v>0</v>
      </c>
      <c r="F30" s="170">
        <v>0</v>
      </c>
      <c r="G30" s="170">
        <v>0</v>
      </c>
      <c r="H30" s="170">
        <v>0</v>
      </c>
      <c r="I30" s="170">
        <v>0</v>
      </c>
      <c r="J30" s="170">
        <v>0</v>
      </c>
      <c r="K30" s="170">
        <v>0</v>
      </c>
      <c r="L30" s="170">
        <v>0</v>
      </c>
      <c r="M30" s="170">
        <v>0</v>
      </c>
    </row>
    <row r="31" spans="1:13" x14ac:dyDescent="0.25">
      <c r="A31" s="159" t="s">
        <v>79</v>
      </c>
      <c r="B31" s="170">
        <v>0</v>
      </c>
      <c r="C31" s="170">
        <v>0</v>
      </c>
      <c r="D31" s="170">
        <v>0</v>
      </c>
      <c r="E31" s="170">
        <v>0</v>
      </c>
      <c r="F31" s="170">
        <v>0</v>
      </c>
      <c r="G31" s="170">
        <v>0</v>
      </c>
      <c r="H31" s="170">
        <v>0</v>
      </c>
      <c r="I31" s="170">
        <v>0</v>
      </c>
      <c r="J31" s="170">
        <v>0</v>
      </c>
      <c r="K31" s="170">
        <v>0</v>
      </c>
      <c r="L31" s="170">
        <v>1617</v>
      </c>
      <c r="M31" s="170">
        <v>1617</v>
      </c>
    </row>
    <row r="32" spans="1:13" x14ac:dyDescent="0.25">
      <c r="A32" s="163" t="s">
        <v>80</v>
      </c>
      <c r="B32" s="171">
        <v>340132</v>
      </c>
      <c r="C32" s="171">
        <v>158815</v>
      </c>
      <c r="D32" s="171">
        <v>20060</v>
      </c>
      <c r="E32" s="171">
        <v>18096</v>
      </c>
      <c r="F32" s="171">
        <v>81902</v>
      </c>
      <c r="G32" s="171">
        <v>21037</v>
      </c>
      <c r="H32" s="171">
        <v>8075</v>
      </c>
      <c r="I32" s="171">
        <v>170699</v>
      </c>
      <c r="J32" s="171">
        <v>788</v>
      </c>
      <c r="K32" s="171">
        <v>2335</v>
      </c>
      <c r="L32" s="171">
        <v>1617</v>
      </c>
      <c r="M32" s="171">
        <v>823556</v>
      </c>
    </row>
    <row r="33" spans="1:13" x14ac:dyDescent="0.25">
      <c r="A33" s="163" t="s">
        <v>569</v>
      </c>
      <c r="B33" s="171">
        <v>1351152</v>
      </c>
      <c r="C33" s="171">
        <v>235563</v>
      </c>
      <c r="D33" s="171">
        <v>323785</v>
      </c>
      <c r="E33" s="171">
        <v>29023</v>
      </c>
      <c r="F33" s="171">
        <v>99400</v>
      </c>
      <c r="G33" s="171">
        <v>21609</v>
      </c>
      <c r="H33" s="171">
        <v>248720</v>
      </c>
      <c r="I33" s="171">
        <v>213923</v>
      </c>
      <c r="J33" s="171">
        <v>25845</v>
      </c>
      <c r="K33" s="171">
        <v>17241</v>
      </c>
      <c r="L33" s="171">
        <v>14958</v>
      </c>
      <c r="M33" s="171">
        <v>2581219</v>
      </c>
    </row>
    <row r="34" spans="1:13" x14ac:dyDescent="0.25">
      <c r="A34" s="172"/>
      <c r="B34" s="173"/>
      <c r="C34" s="173"/>
      <c r="D34" s="173"/>
      <c r="E34" s="173"/>
      <c r="F34" s="173"/>
      <c r="G34" s="173"/>
      <c r="H34" s="173"/>
      <c r="I34" s="173"/>
      <c r="J34" s="173"/>
      <c r="K34" s="173"/>
      <c r="L34" s="173"/>
      <c r="M34" s="173"/>
    </row>
    <row r="35" spans="1:13" x14ac:dyDescent="0.25">
      <c r="A35" s="172"/>
      <c r="B35" s="185"/>
      <c r="C35" s="185"/>
      <c r="D35" s="185"/>
      <c r="E35" s="185"/>
      <c r="F35" s="185"/>
      <c r="G35" s="185"/>
      <c r="H35" s="185"/>
      <c r="I35" s="185"/>
      <c r="J35" s="185"/>
      <c r="K35" s="185"/>
      <c r="L35" s="185"/>
      <c r="M35" s="185"/>
    </row>
    <row r="36" spans="1:13" ht="19.5" x14ac:dyDescent="0.25">
      <c r="A36" s="38" t="s">
        <v>571</v>
      </c>
      <c r="B36" s="38"/>
      <c r="C36" s="38"/>
      <c r="D36" s="38"/>
      <c r="E36" s="38"/>
      <c r="F36" s="38"/>
      <c r="G36" s="38"/>
      <c r="H36" s="38"/>
      <c r="I36" s="38"/>
      <c r="J36" s="38"/>
      <c r="K36" s="38"/>
      <c r="L36" s="38"/>
      <c r="M36" s="38"/>
    </row>
    <row r="37" spans="1:13" x14ac:dyDescent="0.25">
      <c r="A37" s="158"/>
      <c r="B37" s="158" t="s">
        <v>50</v>
      </c>
      <c r="C37" s="158" t="s">
        <v>50</v>
      </c>
      <c r="D37" s="158" t="s">
        <v>50</v>
      </c>
      <c r="E37" s="158" t="s">
        <v>50</v>
      </c>
      <c r="F37" s="158" t="s">
        <v>50</v>
      </c>
      <c r="G37" s="158" t="s">
        <v>50</v>
      </c>
      <c r="H37" s="158" t="s">
        <v>50</v>
      </c>
      <c r="I37" s="158" t="s">
        <v>572</v>
      </c>
      <c r="J37" s="158" t="s">
        <v>573</v>
      </c>
      <c r="K37" s="158" t="s">
        <v>572</v>
      </c>
      <c r="L37" s="158" t="s">
        <v>50</v>
      </c>
      <c r="M37" s="158" t="s">
        <v>50</v>
      </c>
    </row>
    <row r="38" spans="1:13" ht="15.75" thickBot="1" x14ac:dyDescent="0.3">
      <c r="A38" s="46" t="s">
        <v>585</v>
      </c>
      <c r="B38" s="47" t="s">
        <v>574</v>
      </c>
      <c r="C38" s="47" t="s">
        <v>575</v>
      </c>
      <c r="D38" s="47" t="s">
        <v>576</v>
      </c>
      <c r="E38" s="47" t="s">
        <v>577</v>
      </c>
      <c r="F38" s="47" t="s">
        <v>578</v>
      </c>
      <c r="G38" s="47" t="s">
        <v>579</v>
      </c>
      <c r="H38" s="47" t="s">
        <v>580</v>
      </c>
      <c r="I38" s="47" t="s">
        <v>581</v>
      </c>
      <c r="J38" s="47" t="s">
        <v>582</v>
      </c>
      <c r="K38" s="47" t="s">
        <v>583</v>
      </c>
      <c r="L38" s="47" t="s">
        <v>584</v>
      </c>
      <c r="M38" s="47" t="s">
        <v>122</v>
      </c>
    </row>
    <row r="39" spans="1:13" x14ac:dyDescent="0.25">
      <c r="A39" s="159" t="s">
        <v>52</v>
      </c>
      <c r="B39" s="167"/>
      <c r="C39" s="167"/>
      <c r="D39" s="167"/>
      <c r="E39" s="167"/>
      <c r="F39" s="167"/>
      <c r="G39" s="167"/>
      <c r="H39" s="167"/>
      <c r="I39" s="167"/>
      <c r="J39" s="167"/>
      <c r="K39" s="167"/>
      <c r="L39" s="167"/>
      <c r="M39" s="167"/>
    </row>
    <row r="40" spans="1:13" x14ac:dyDescent="0.25">
      <c r="A40" s="159" t="s">
        <v>53</v>
      </c>
      <c r="B40" s="170">
        <v>0</v>
      </c>
      <c r="C40" s="170">
        <v>0</v>
      </c>
      <c r="D40" s="170">
        <v>0</v>
      </c>
      <c r="E40" s="170">
        <v>0</v>
      </c>
      <c r="F40" s="170">
        <v>0</v>
      </c>
      <c r="G40" s="170">
        <v>0</v>
      </c>
      <c r="H40" s="170">
        <v>0</v>
      </c>
      <c r="I40" s="170">
        <v>0</v>
      </c>
      <c r="J40" s="170">
        <v>0</v>
      </c>
      <c r="K40" s="170">
        <v>0</v>
      </c>
      <c r="L40" s="170">
        <v>0</v>
      </c>
      <c r="M40" s="170">
        <v>0</v>
      </c>
    </row>
    <row r="41" spans="1:13" x14ac:dyDescent="0.25">
      <c r="A41" s="159" t="s">
        <v>54</v>
      </c>
      <c r="B41" s="170">
        <v>10226</v>
      </c>
      <c r="C41" s="170">
        <v>912</v>
      </c>
      <c r="D41" s="170">
        <v>2345</v>
      </c>
      <c r="E41" s="170">
        <v>309</v>
      </c>
      <c r="F41" s="170">
        <v>1927</v>
      </c>
      <c r="G41" s="170">
        <v>11</v>
      </c>
      <c r="H41" s="170">
        <v>644</v>
      </c>
      <c r="I41" s="170">
        <v>6419</v>
      </c>
      <c r="J41" s="170">
        <v>2403</v>
      </c>
      <c r="K41" s="170">
        <v>7086.5</v>
      </c>
      <c r="L41" s="170">
        <v>0</v>
      </c>
      <c r="M41" s="170">
        <v>32283</v>
      </c>
    </row>
    <row r="42" spans="1:13" x14ac:dyDescent="0.25">
      <c r="A42" s="159" t="s">
        <v>55</v>
      </c>
      <c r="B42" s="170">
        <v>408547</v>
      </c>
      <c r="C42" s="170">
        <v>78897</v>
      </c>
      <c r="D42" s="170">
        <v>187367</v>
      </c>
      <c r="E42" s="170">
        <v>13286</v>
      </c>
      <c r="F42" s="170">
        <v>11862</v>
      </c>
      <c r="G42" s="170">
        <v>449</v>
      </c>
      <c r="H42" s="170">
        <v>108784</v>
      </c>
      <c r="I42" s="170">
        <v>27351</v>
      </c>
      <c r="J42" s="170">
        <v>21014</v>
      </c>
      <c r="K42" s="170">
        <v>3530</v>
      </c>
      <c r="L42" s="170">
        <v>0</v>
      </c>
      <c r="M42" s="170">
        <v>861087</v>
      </c>
    </row>
    <row r="43" spans="1:13" x14ac:dyDescent="0.25">
      <c r="A43" s="159" t="s">
        <v>56</v>
      </c>
      <c r="B43" s="170"/>
      <c r="C43" s="170"/>
      <c r="D43" s="170"/>
      <c r="E43" s="170"/>
      <c r="F43" s="170"/>
      <c r="G43" s="170"/>
      <c r="H43" s="170"/>
      <c r="I43" s="170"/>
      <c r="J43" s="170"/>
      <c r="K43" s="170"/>
      <c r="L43" s="170"/>
      <c r="M43" s="170"/>
    </row>
    <row r="44" spans="1:13" x14ac:dyDescent="0.25">
      <c r="A44" s="161" t="s">
        <v>57</v>
      </c>
      <c r="B44" s="170">
        <v>504034</v>
      </c>
      <c r="C44" s="170">
        <v>22</v>
      </c>
      <c r="D44" s="170">
        <v>48888</v>
      </c>
      <c r="E44" s="170">
        <v>18</v>
      </c>
      <c r="F44" s="170">
        <v>805</v>
      </c>
      <c r="G44" s="170">
        <v>36</v>
      </c>
      <c r="H44" s="170">
        <v>81906</v>
      </c>
      <c r="I44" s="170">
        <v>2414</v>
      </c>
      <c r="J44" s="170">
        <v>894</v>
      </c>
      <c r="K44" s="170">
        <v>1561</v>
      </c>
      <c r="L44" s="170">
        <v>0</v>
      </c>
      <c r="M44" s="170">
        <v>640578</v>
      </c>
    </row>
    <row r="45" spans="1:13" x14ac:dyDescent="0.25">
      <c r="A45" s="161" t="s">
        <v>58</v>
      </c>
      <c r="B45" s="170">
        <v>76209</v>
      </c>
      <c r="C45" s="170">
        <v>10</v>
      </c>
      <c r="D45" s="170">
        <v>35795</v>
      </c>
      <c r="E45" s="170">
        <v>3</v>
      </c>
      <c r="F45" s="170">
        <v>430</v>
      </c>
      <c r="G45" s="170">
        <v>5</v>
      </c>
      <c r="H45" s="170">
        <v>21063</v>
      </c>
      <c r="I45" s="170">
        <v>627</v>
      </c>
      <c r="J45" s="170">
        <v>146</v>
      </c>
      <c r="K45" s="170">
        <v>263</v>
      </c>
      <c r="L45" s="170">
        <v>0</v>
      </c>
      <c r="M45" s="170">
        <v>134551</v>
      </c>
    </row>
    <row r="46" spans="1:13" x14ac:dyDescent="0.25">
      <c r="A46" s="162" t="s">
        <v>59</v>
      </c>
      <c r="B46" s="170">
        <v>0</v>
      </c>
      <c r="C46" s="170">
        <v>0</v>
      </c>
      <c r="D46" s="170">
        <v>0</v>
      </c>
      <c r="E46" s="170">
        <v>0</v>
      </c>
      <c r="F46" s="170">
        <v>0</v>
      </c>
      <c r="G46" s="170">
        <v>0</v>
      </c>
      <c r="H46" s="170">
        <v>0</v>
      </c>
      <c r="I46" s="170">
        <v>0</v>
      </c>
      <c r="J46" s="170">
        <v>0</v>
      </c>
      <c r="K46" s="170">
        <v>0</v>
      </c>
      <c r="L46" s="170">
        <v>0</v>
      </c>
      <c r="M46" s="170">
        <v>0</v>
      </c>
    </row>
    <row r="47" spans="1:13" x14ac:dyDescent="0.25">
      <c r="A47" s="159" t="s">
        <v>60</v>
      </c>
      <c r="B47" s="170">
        <v>0</v>
      </c>
      <c r="C47" s="170">
        <v>66</v>
      </c>
      <c r="D47" s="170">
        <v>18</v>
      </c>
      <c r="E47" s="170">
        <v>0</v>
      </c>
      <c r="F47" s="170">
        <v>5727</v>
      </c>
      <c r="G47" s="170">
        <v>0</v>
      </c>
      <c r="H47" s="170">
        <v>0</v>
      </c>
      <c r="I47" s="170">
        <v>1404</v>
      </c>
      <c r="J47" s="170">
        <v>292</v>
      </c>
      <c r="K47" s="170">
        <v>0</v>
      </c>
      <c r="L47" s="170">
        <v>0</v>
      </c>
      <c r="M47" s="170">
        <v>7507</v>
      </c>
    </row>
    <row r="48" spans="1:13" x14ac:dyDescent="0.25">
      <c r="A48" s="159" t="s">
        <v>61</v>
      </c>
      <c r="B48" s="170">
        <v>0</v>
      </c>
      <c r="C48" s="170">
        <v>0</v>
      </c>
      <c r="D48" s="170">
        <v>0</v>
      </c>
      <c r="E48" s="170">
        <v>0</v>
      </c>
      <c r="F48" s="170">
        <v>0</v>
      </c>
      <c r="G48" s="170">
        <v>0</v>
      </c>
      <c r="H48" s="170">
        <v>0</v>
      </c>
      <c r="I48" s="170">
        <v>0</v>
      </c>
      <c r="J48" s="170">
        <v>0</v>
      </c>
      <c r="K48" s="170">
        <v>0</v>
      </c>
      <c r="L48" s="170">
        <v>15600</v>
      </c>
      <c r="M48" s="170">
        <v>15600</v>
      </c>
    </row>
    <row r="49" spans="1:13" x14ac:dyDescent="0.25">
      <c r="A49" s="163" t="s">
        <v>62</v>
      </c>
      <c r="B49" s="171">
        <v>999016</v>
      </c>
      <c r="C49" s="171">
        <v>79907</v>
      </c>
      <c r="D49" s="171">
        <v>274413</v>
      </c>
      <c r="E49" s="171">
        <v>13616</v>
      </c>
      <c r="F49" s="171">
        <v>20751</v>
      </c>
      <c r="G49" s="171">
        <v>501</v>
      </c>
      <c r="H49" s="171">
        <v>212397</v>
      </c>
      <c r="I49" s="171">
        <v>38215</v>
      </c>
      <c r="J49" s="171">
        <v>24749</v>
      </c>
      <c r="K49" s="171">
        <v>12441</v>
      </c>
      <c r="L49" s="171">
        <v>15600</v>
      </c>
      <c r="M49" s="171">
        <v>1691606</v>
      </c>
    </row>
    <row r="50" spans="1:13" x14ac:dyDescent="0.25">
      <c r="A50" s="159" t="s">
        <v>63</v>
      </c>
      <c r="B50" s="170"/>
      <c r="C50" s="170"/>
      <c r="D50" s="170"/>
      <c r="E50" s="170"/>
      <c r="F50" s="170"/>
      <c r="G50" s="170"/>
      <c r="H50" s="170"/>
      <c r="I50" s="170"/>
      <c r="J50" s="170"/>
      <c r="K50" s="170"/>
      <c r="L50" s="170"/>
      <c r="M50" s="170"/>
    </row>
    <row r="51" spans="1:13" x14ac:dyDescent="0.25">
      <c r="A51" s="159" t="s">
        <v>53</v>
      </c>
      <c r="B51" s="170">
        <v>102406</v>
      </c>
      <c r="C51" s="170">
        <v>51459</v>
      </c>
      <c r="D51" s="170">
        <v>12611</v>
      </c>
      <c r="E51" s="170">
        <v>3630</v>
      </c>
      <c r="F51" s="170">
        <v>27941</v>
      </c>
      <c r="G51" s="170">
        <v>1525</v>
      </c>
      <c r="H51" s="170">
        <v>2128</v>
      </c>
      <c r="I51" s="170">
        <v>43014</v>
      </c>
      <c r="J51" s="170">
        <v>0</v>
      </c>
      <c r="K51" s="170">
        <v>34</v>
      </c>
      <c r="L51" s="170">
        <v>0</v>
      </c>
      <c r="M51" s="170">
        <v>244748</v>
      </c>
    </row>
    <row r="52" spans="1:13" x14ac:dyDescent="0.25">
      <c r="A52" s="159" t="s">
        <v>64</v>
      </c>
      <c r="B52" s="170">
        <v>0</v>
      </c>
      <c r="C52" s="170">
        <v>0</v>
      </c>
      <c r="D52" s="170">
        <v>0</v>
      </c>
      <c r="E52" s="170">
        <v>71</v>
      </c>
      <c r="F52" s="170">
        <v>1695</v>
      </c>
      <c r="G52" s="170">
        <v>1138</v>
      </c>
      <c r="H52" s="170">
        <v>988</v>
      </c>
      <c r="I52" s="170">
        <v>0</v>
      </c>
      <c r="J52" s="170">
        <v>0</v>
      </c>
      <c r="K52" s="170">
        <v>0</v>
      </c>
      <c r="L52" s="170">
        <v>0</v>
      </c>
      <c r="M52" s="170">
        <v>3892</v>
      </c>
    </row>
    <row r="53" spans="1:13" x14ac:dyDescent="0.25">
      <c r="A53" s="57" t="s">
        <v>65</v>
      </c>
      <c r="B53" s="170">
        <v>0</v>
      </c>
      <c r="C53" s="170">
        <v>614</v>
      </c>
      <c r="D53" s="170">
        <v>0</v>
      </c>
      <c r="E53" s="170">
        <v>0</v>
      </c>
      <c r="F53" s="170">
        <v>0</v>
      </c>
      <c r="G53" s="170">
        <v>0</v>
      </c>
      <c r="H53" s="170">
        <v>0</v>
      </c>
      <c r="I53" s="170">
        <v>0</v>
      </c>
      <c r="J53" s="170">
        <v>0</v>
      </c>
      <c r="K53" s="170">
        <v>0</v>
      </c>
      <c r="L53" s="170">
        <v>0</v>
      </c>
      <c r="M53" s="170">
        <v>614</v>
      </c>
    </row>
    <row r="54" spans="1:13" x14ac:dyDescent="0.25">
      <c r="A54" s="159" t="s">
        <v>69</v>
      </c>
      <c r="B54" s="170">
        <v>0</v>
      </c>
      <c r="C54" s="170">
        <v>142</v>
      </c>
      <c r="D54" s="170">
        <v>0</v>
      </c>
      <c r="E54" s="170">
        <v>0</v>
      </c>
      <c r="F54" s="170">
        <v>50</v>
      </c>
      <c r="G54" s="170">
        <v>0</v>
      </c>
      <c r="H54" s="170">
        <v>0</v>
      </c>
      <c r="I54" s="170">
        <v>79</v>
      </c>
      <c r="J54" s="170">
        <v>0</v>
      </c>
      <c r="K54" s="170">
        <v>0</v>
      </c>
      <c r="L54" s="170">
        <v>0</v>
      </c>
      <c r="M54" s="170">
        <v>271</v>
      </c>
    </row>
    <row r="55" spans="1:13" x14ac:dyDescent="0.25">
      <c r="A55" s="159" t="s">
        <v>70</v>
      </c>
      <c r="B55" s="170">
        <v>0</v>
      </c>
      <c r="C55" s="170">
        <v>0</v>
      </c>
      <c r="D55" s="170">
        <v>0</v>
      </c>
      <c r="E55" s="170">
        <v>0</v>
      </c>
      <c r="F55" s="170">
        <v>0</v>
      </c>
      <c r="G55" s="170">
        <v>0</v>
      </c>
      <c r="H55" s="170">
        <v>0</v>
      </c>
      <c r="I55" s="170">
        <v>1524</v>
      </c>
      <c r="J55" s="170">
        <v>0</v>
      </c>
      <c r="K55" s="170">
        <v>0</v>
      </c>
      <c r="L55" s="170">
        <v>0</v>
      </c>
      <c r="M55" s="170">
        <v>1524</v>
      </c>
    </row>
    <row r="56" spans="1:13" x14ac:dyDescent="0.25">
      <c r="A56" s="159" t="s">
        <v>54</v>
      </c>
      <c r="B56" s="170">
        <v>2446</v>
      </c>
      <c r="C56" s="170">
        <v>47</v>
      </c>
      <c r="D56" s="170">
        <v>17</v>
      </c>
      <c r="E56" s="170">
        <v>0</v>
      </c>
      <c r="F56" s="170">
        <v>420</v>
      </c>
      <c r="G56" s="170">
        <v>14</v>
      </c>
      <c r="H56" s="170">
        <v>1</v>
      </c>
      <c r="I56" s="170">
        <v>442</v>
      </c>
      <c r="J56" s="170">
        <v>373</v>
      </c>
      <c r="K56" s="170">
        <v>1486</v>
      </c>
      <c r="L56" s="170">
        <v>0</v>
      </c>
      <c r="M56" s="170">
        <v>5246</v>
      </c>
    </row>
    <row r="57" spans="1:13" x14ac:dyDescent="0.25">
      <c r="A57" s="159" t="s">
        <v>55</v>
      </c>
      <c r="B57" s="170">
        <v>30171</v>
      </c>
      <c r="C57" s="170">
        <v>5523</v>
      </c>
      <c r="D57" s="170">
        <v>142</v>
      </c>
      <c r="E57" s="170">
        <v>243</v>
      </c>
      <c r="F57" s="170">
        <v>19387</v>
      </c>
      <c r="G57" s="170">
        <v>9546</v>
      </c>
      <c r="H57" s="170">
        <v>464</v>
      </c>
      <c r="I57" s="170">
        <v>1299</v>
      </c>
      <c r="J57" s="170">
        <v>177</v>
      </c>
      <c r="K57" s="170">
        <v>352</v>
      </c>
      <c r="L57" s="170">
        <v>0</v>
      </c>
      <c r="M57" s="170">
        <v>67304</v>
      </c>
    </row>
    <row r="58" spans="1:13" x14ac:dyDescent="0.25">
      <c r="A58" s="159" t="s">
        <v>71</v>
      </c>
      <c r="B58" s="170">
        <v>1263</v>
      </c>
      <c r="C58" s="170">
        <v>17546</v>
      </c>
      <c r="D58" s="170">
        <v>72</v>
      </c>
      <c r="E58" s="170">
        <v>4057</v>
      </c>
      <c r="F58" s="170">
        <v>7701</v>
      </c>
      <c r="G58" s="170">
        <v>1753</v>
      </c>
      <c r="H58" s="170">
        <v>89</v>
      </c>
      <c r="I58" s="170">
        <v>1722</v>
      </c>
      <c r="J58" s="170">
        <v>57</v>
      </c>
      <c r="K58" s="170">
        <v>531</v>
      </c>
      <c r="L58" s="170">
        <v>0</v>
      </c>
      <c r="M58" s="170">
        <v>34791</v>
      </c>
    </row>
    <row r="59" spans="1:13" x14ac:dyDescent="0.25">
      <c r="A59" s="159" t="s">
        <v>72</v>
      </c>
      <c r="B59" s="170">
        <v>354</v>
      </c>
      <c r="C59" s="170">
        <v>80828</v>
      </c>
      <c r="D59" s="170">
        <v>57</v>
      </c>
      <c r="E59" s="170">
        <v>10240</v>
      </c>
      <c r="F59" s="170">
        <v>16578</v>
      </c>
      <c r="G59" s="170">
        <v>8487</v>
      </c>
      <c r="H59" s="170">
        <v>61</v>
      </c>
      <c r="I59" s="170">
        <v>349</v>
      </c>
      <c r="J59" s="170">
        <v>78</v>
      </c>
      <c r="K59" s="170">
        <v>77</v>
      </c>
      <c r="L59" s="170">
        <v>0</v>
      </c>
      <c r="M59" s="170">
        <v>117109</v>
      </c>
    </row>
    <row r="60" spans="1:13" x14ac:dyDescent="0.25">
      <c r="A60" s="159" t="s">
        <v>73</v>
      </c>
      <c r="B60" s="170">
        <v>0</v>
      </c>
      <c r="C60" s="170">
        <v>2212</v>
      </c>
      <c r="D60" s="170">
        <v>1</v>
      </c>
      <c r="E60" s="170">
        <v>1895</v>
      </c>
      <c r="F60" s="170">
        <v>1421</v>
      </c>
      <c r="G60" s="170">
        <v>548</v>
      </c>
      <c r="H60" s="170">
        <v>1</v>
      </c>
      <c r="I60" s="170">
        <v>70</v>
      </c>
      <c r="J60" s="170">
        <v>12</v>
      </c>
      <c r="K60" s="170">
        <v>15</v>
      </c>
      <c r="L60" s="170">
        <v>0</v>
      </c>
      <c r="M60" s="170">
        <v>6175</v>
      </c>
    </row>
    <row r="61" spans="1:13" x14ac:dyDescent="0.25">
      <c r="A61" s="57" t="s">
        <v>74</v>
      </c>
      <c r="B61" s="170">
        <v>0</v>
      </c>
      <c r="C61" s="170">
        <v>6</v>
      </c>
      <c r="D61" s="170">
        <v>0</v>
      </c>
      <c r="E61" s="170">
        <v>0</v>
      </c>
      <c r="F61" s="170">
        <v>1957</v>
      </c>
      <c r="G61" s="170">
        <v>0</v>
      </c>
      <c r="H61" s="170">
        <v>0</v>
      </c>
      <c r="I61" s="170">
        <v>26</v>
      </c>
      <c r="J61" s="170">
        <v>19</v>
      </c>
      <c r="K61" s="170">
        <v>0</v>
      </c>
      <c r="L61" s="170">
        <v>0</v>
      </c>
      <c r="M61" s="170">
        <v>2008</v>
      </c>
    </row>
    <row r="62" spans="1:13" x14ac:dyDescent="0.25">
      <c r="A62" s="159" t="s">
        <v>75</v>
      </c>
      <c r="B62" s="170">
        <v>171254</v>
      </c>
      <c r="C62" s="170">
        <v>1204</v>
      </c>
      <c r="D62" s="170">
        <v>1232</v>
      </c>
      <c r="E62" s="170">
        <v>0</v>
      </c>
      <c r="F62" s="170">
        <v>1003</v>
      </c>
      <c r="G62" s="170">
        <v>0</v>
      </c>
      <c r="H62" s="170">
        <v>996</v>
      </c>
      <c r="I62" s="170">
        <v>2757</v>
      </c>
      <c r="J62" s="170">
        <v>0</v>
      </c>
      <c r="K62" s="170">
        <v>0</v>
      </c>
      <c r="L62" s="170">
        <v>0</v>
      </c>
      <c r="M62" s="170">
        <v>178446</v>
      </c>
    </row>
    <row r="63" spans="1:13" x14ac:dyDescent="0.25">
      <c r="A63" s="159" t="s">
        <v>76</v>
      </c>
      <c r="B63" s="170">
        <v>0</v>
      </c>
      <c r="C63" s="170">
        <v>0</v>
      </c>
      <c r="D63" s="170">
        <v>0</v>
      </c>
      <c r="E63" s="170">
        <v>0</v>
      </c>
      <c r="F63" s="170">
        <v>0</v>
      </c>
      <c r="G63" s="170">
        <v>0</v>
      </c>
      <c r="H63" s="170">
        <v>0</v>
      </c>
      <c r="I63" s="170">
        <v>0</v>
      </c>
      <c r="J63" s="170">
        <v>0</v>
      </c>
      <c r="K63" s="170">
        <v>0</v>
      </c>
      <c r="L63" s="170">
        <v>0</v>
      </c>
      <c r="M63" s="170">
        <v>0</v>
      </c>
    </row>
    <row r="64" spans="1:13" x14ac:dyDescent="0.25">
      <c r="A64" s="159" t="s">
        <v>77</v>
      </c>
      <c r="B64" s="170">
        <v>0</v>
      </c>
      <c r="C64" s="170">
        <v>0</v>
      </c>
      <c r="D64" s="170">
        <v>0</v>
      </c>
      <c r="E64" s="170">
        <v>0</v>
      </c>
      <c r="F64" s="170">
        <v>0</v>
      </c>
      <c r="G64" s="170">
        <v>0</v>
      </c>
      <c r="H64" s="170">
        <v>0</v>
      </c>
      <c r="I64" s="170">
        <v>0</v>
      </c>
      <c r="J64" s="170">
        <v>0</v>
      </c>
      <c r="K64" s="170">
        <v>0</v>
      </c>
      <c r="L64" s="170">
        <v>0</v>
      </c>
      <c r="M64" s="170">
        <v>0</v>
      </c>
    </row>
    <row r="65" spans="1:13" x14ac:dyDescent="0.25">
      <c r="A65" s="57" t="s">
        <v>78</v>
      </c>
      <c r="B65" s="170">
        <v>0</v>
      </c>
      <c r="C65" s="170">
        <v>0</v>
      </c>
      <c r="D65" s="170">
        <v>0</v>
      </c>
      <c r="E65" s="170">
        <v>0</v>
      </c>
      <c r="F65" s="170">
        <v>1</v>
      </c>
      <c r="G65" s="170">
        <v>0</v>
      </c>
      <c r="H65" s="170">
        <v>0</v>
      </c>
      <c r="I65" s="170">
        <v>0</v>
      </c>
      <c r="J65" s="170">
        <v>0</v>
      </c>
      <c r="K65" s="170">
        <v>0</v>
      </c>
      <c r="L65" s="170">
        <v>0</v>
      </c>
      <c r="M65" s="170">
        <v>1</v>
      </c>
    </row>
    <row r="66" spans="1:13" x14ac:dyDescent="0.25">
      <c r="A66" s="159" t="s">
        <v>79</v>
      </c>
      <c r="B66" s="170">
        <v>0</v>
      </c>
      <c r="C66" s="170">
        <v>0</v>
      </c>
      <c r="D66" s="170">
        <v>0</v>
      </c>
      <c r="E66" s="170">
        <v>0</v>
      </c>
      <c r="F66" s="170">
        <v>0</v>
      </c>
      <c r="G66" s="170">
        <v>0</v>
      </c>
      <c r="H66" s="170">
        <v>0</v>
      </c>
      <c r="I66" s="170">
        <v>0</v>
      </c>
      <c r="J66" s="170">
        <v>0</v>
      </c>
      <c r="K66" s="170">
        <v>0</v>
      </c>
      <c r="L66" s="170">
        <v>2118</v>
      </c>
      <c r="M66" s="170">
        <v>2118</v>
      </c>
    </row>
    <row r="67" spans="1:13" x14ac:dyDescent="0.25">
      <c r="A67" s="163" t="s">
        <v>80</v>
      </c>
      <c r="B67" s="171">
        <v>307894</v>
      </c>
      <c r="C67" s="171">
        <v>159581</v>
      </c>
      <c r="D67" s="171">
        <v>14132</v>
      </c>
      <c r="E67" s="171">
        <v>20136</v>
      </c>
      <c r="F67" s="171">
        <v>78154</v>
      </c>
      <c r="G67" s="171">
        <v>23011</v>
      </c>
      <c r="H67" s="171">
        <v>4728</v>
      </c>
      <c r="I67" s="171">
        <v>51282</v>
      </c>
      <c r="J67" s="171">
        <v>716</v>
      </c>
      <c r="K67" s="171">
        <v>2495</v>
      </c>
      <c r="L67" s="171">
        <v>2118</v>
      </c>
      <c r="M67" s="171">
        <v>664247</v>
      </c>
    </row>
    <row r="68" spans="1:13" x14ac:dyDescent="0.25">
      <c r="A68" s="163" t="s">
        <v>569</v>
      </c>
      <c r="B68" s="171">
        <v>1306910</v>
      </c>
      <c r="C68" s="171">
        <v>239488</v>
      </c>
      <c r="D68" s="171">
        <v>288545</v>
      </c>
      <c r="E68" s="171">
        <v>33752</v>
      </c>
      <c r="F68" s="171">
        <v>98905</v>
      </c>
      <c r="G68" s="171">
        <v>23512</v>
      </c>
      <c r="H68" s="171">
        <v>217125</v>
      </c>
      <c r="I68" s="171">
        <v>89497</v>
      </c>
      <c r="J68" s="171">
        <v>25465</v>
      </c>
      <c r="K68" s="171">
        <v>14936</v>
      </c>
      <c r="L68" s="171">
        <v>17718</v>
      </c>
      <c r="M68" s="171">
        <v>2355853</v>
      </c>
    </row>
  </sheetData>
  <hyperlinks>
    <hyperlink ref="O1" location="Index!A1" display="Index"/>
  </hyperlinks>
  <pageMargins left="0.70866141732283472" right="0.70866141732283472" top="0.74803149606299213" bottom="0.74803149606299213" header="0.31496062992125984" footer="0.31496062992125984"/>
  <pageSetup paperSize="9" scale="81" fitToHeight="3" orientation="landscape" r:id="rId1"/>
  <rowBreaks count="1" manualBreakCount="1">
    <brk id="35"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showGridLines="0" zoomScaleNormal="100" zoomScaleSheetLayoutView="100" workbookViewId="0"/>
  </sheetViews>
  <sheetFormatPr defaultRowHeight="15" x14ac:dyDescent="0.25"/>
  <cols>
    <col min="1" max="1" width="43" customWidth="1"/>
    <col min="21" max="21" width="10.42578125" customWidth="1"/>
  </cols>
  <sheetData>
    <row r="1" spans="1:23" ht="19.5" x14ac:dyDescent="0.25">
      <c r="A1" s="38" t="s">
        <v>586</v>
      </c>
      <c r="B1" s="38"/>
      <c r="C1" s="38"/>
      <c r="D1" s="38"/>
      <c r="E1" s="38"/>
      <c r="F1" s="38"/>
      <c r="G1" s="38"/>
      <c r="H1" s="38" t="s">
        <v>50</v>
      </c>
      <c r="I1" s="38" t="s">
        <v>50</v>
      </c>
      <c r="J1" s="38" t="s">
        <v>50</v>
      </c>
      <c r="K1" s="38" t="s">
        <v>50</v>
      </c>
      <c r="L1" s="38" t="s">
        <v>50</v>
      </c>
      <c r="M1" s="38" t="s">
        <v>50</v>
      </c>
      <c r="N1" s="38" t="s">
        <v>50</v>
      </c>
      <c r="O1" s="38" t="s">
        <v>50</v>
      </c>
      <c r="P1" s="38" t="s">
        <v>50</v>
      </c>
      <c r="Q1" s="38" t="s">
        <v>50</v>
      </c>
      <c r="R1" s="38" t="s">
        <v>50</v>
      </c>
      <c r="S1" s="38" t="s">
        <v>50</v>
      </c>
      <c r="T1" s="38" t="s">
        <v>50</v>
      </c>
      <c r="U1" s="38" t="s">
        <v>50</v>
      </c>
      <c r="W1" s="40" t="s">
        <v>46</v>
      </c>
    </row>
    <row r="2" spans="1:23" ht="105" customHeight="1" thickBot="1" x14ac:dyDescent="0.3">
      <c r="A2" s="46" t="s">
        <v>552</v>
      </c>
      <c r="B2" s="174" t="s">
        <v>587</v>
      </c>
      <c r="C2" s="175" t="s">
        <v>588</v>
      </c>
      <c r="D2" s="175" t="s">
        <v>589</v>
      </c>
      <c r="E2" s="175" t="s">
        <v>590</v>
      </c>
      <c r="F2" s="175" t="s">
        <v>591</v>
      </c>
      <c r="G2" s="175" t="s">
        <v>592</v>
      </c>
      <c r="H2" s="175" t="s">
        <v>593</v>
      </c>
      <c r="I2" s="175" t="s">
        <v>594</v>
      </c>
      <c r="J2" s="175" t="s">
        <v>595</v>
      </c>
      <c r="K2" s="175" t="s">
        <v>596</v>
      </c>
      <c r="L2" s="175" t="s">
        <v>597</v>
      </c>
      <c r="M2" s="175" t="s">
        <v>598</v>
      </c>
      <c r="N2" s="175" t="s">
        <v>599</v>
      </c>
      <c r="O2" s="175" t="s">
        <v>600</v>
      </c>
      <c r="P2" s="175" t="s">
        <v>601</v>
      </c>
      <c r="Q2" s="175" t="s">
        <v>602</v>
      </c>
      <c r="R2" s="175" t="s">
        <v>121</v>
      </c>
      <c r="S2" s="176" t="s">
        <v>122</v>
      </c>
      <c r="T2" s="177"/>
      <c r="U2" s="177"/>
    </row>
    <row r="3" spans="1:23" x14ac:dyDescent="0.25">
      <c r="A3" s="57" t="s">
        <v>52</v>
      </c>
      <c r="B3" s="178"/>
      <c r="C3" s="178"/>
      <c r="D3" s="178"/>
      <c r="E3" s="178"/>
      <c r="F3" s="178"/>
      <c r="G3" s="178"/>
      <c r="H3" s="178"/>
      <c r="I3" s="178"/>
      <c r="J3" s="178"/>
      <c r="K3" s="178"/>
      <c r="L3" s="178"/>
      <c r="M3" s="178"/>
      <c r="N3" s="178"/>
      <c r="O3" s="178"/>
      <c r="P3" s="178"/>
      <c r="Q3" s="178"/>
      <c r="R3" s="178"/>
      <c r="S3" s="178"/>
    </row>
    <row r="4" spans="1:23" x14ac:dyDescent="0.25">
      <c r="A4" s="57" t="s">
        <v>53</v>
      </c>
      <c r="B4" s="170">
        <v>0</v>
      </c>
      <c r="C4" s="170">
        <v>0</v>
      </c>
      <c r="D4" s="170">
        <v>0</v>
      </c>
      <c r="E4" s="170">
        <v>0</v>
      </c>
      <c r="F4" s="170">
        <v>0</v>
      </c>
      <c r="G4" s="170">
        <v>0</v>
      </c>
      <c r="H4" s="170">
        <v>0</v>
      </c>
      <c r="I4" s="170">
        <v>0</v>
      </c>
      <c r="J4" s="170">
        <v>0</v>
      </c>
      <c r="K4" s="170">
        <v>0</v>
      </c>
      <c r="L4" s="170">
        <v>0</v>
      </c>
      <c r="M4" s="170">
        <v>0</v>
      </c>
      <c r="N4" s="170">
        <v>0</v>
      </c>
      <c r="O4" s="170">
        <v>0</v>
      </c>
      <c r="P4" s="170">
        <v>0</v>
      </c>
      <c r="Q4" s="170">
        <v>0</v>
      </c>
      <c r="R4" s="170">
        <v>0</v>
      </c>
      <c r="S4" s="170">
        <v>0</v>
      </c>
    </row>
    <row r="5" spans="1:23" x14ac:dyDescent="0.25">
      <c r="A5" s="57" t="s">
        <v>54</v>
      </c>
      <c r="B5" s="170">
        <v>0</v>
      </c>
      <c r="C5" s="170">
        <v>0</v>
      </c>
      <c r="D5" s="170">
        <v>29779.691157409976</v>
      </c>
      <c r="E5" s="170">
        <v>1193.2137383199999</v>
      </c>
      <c r="F5" s="170">
        <v>5826.3266571999811</v>
      </c>
      <c r="G5" s="170">
        <v>0</v>
      </c>
      <c r="H5" s="170">
        <v>0</v>
      </c>
      <c r="I5" s="170">
        <v>0</v>
      </c>
      <c r="J5" s="170">
        <v>0</v>
      </c>
      <c r="K5" s="170">
        <v>0</v>
      </c>
      <c r="L5" s="170">
        <v>0</v>
      </c>
      <c r="M5" s="170">
        <v>0</v>
      </c>
      <c r="N5" s="170">
        <v>0</v>
      </c>
      <c r="O5" s="170">
        <v>0</v>
      </c>
      <c r="P5" s="170">
        <v>0</v>
      </c>
      <c r="Q5" s="170">
        <v>0</v>
      </c>
      <c r="R5" s="170">
        <v>0</v>
      </c>
      <c r="S5" s="170">
        <v>36799.231552929952</v>
      </c>
    </row>
    <row r="6" spans="1:23" x14ac:dyDescent="0.25">
      <c r="A6" s="57" t="s">
        <v>55</v>
      </c>
      <c r="B6" s="170">
        <v>0</v>
      </c>
      <c r="C6" s="170">
        <v>103237.7031279699</v>
      </c>
      <c r="D6" s="170">
        <v>0</v>
      </c>
      <c r="E6" s="170">
        <v>35037.608403199978</v>
      </c>
      <c r="F6" s="170">
        <v>4309.5803498100013</v>
      </c>
      <c r="G6" s="170">
        <v>46926.073049970015</v>
      </c>
      <c r="H6" s="170">
        <v>77296.822606559916</v>
      </c>
      <c r="I6" s="170">
        <v>271134.54736839025</v>
      </c>
      <c r="J6" s="170">
        <v>74138.426163689946</v>
      </c>
      <c r="K6" s="170">
        <v>53541.698148569849</v>
      </c>
      <c r="L6" s="170">
        <v>154504.53898227008</v>
      </c>
      <c r="M6" s="170">
        <v>15648.939895179996</v>
      </c>
      <c r="N6" s="170">
        <v>33313.908943680028</v>
      </c>
      <c r="O6" s="170">
        <v>26499.025818850001</v>
      </c>
      <c r="P6" s="170">
        <v>5707.769207289999</v>
      </c>
      <c r="Q6" s="170">
        <v>0</v>
      </c>
      <c r="R6" s="170">
        <v>0</v>
      </c>
      <c r="S6" s="170">
        <v>901296.64206542994</v>
      </c>
    </row>
    <row r="7" spans="1:23" x14ac:dyDescent="0.25">
      <c r="A7" s="57" t="s">
        <v>56</v>
      </c>
      <c r="B7" s="170"/>
      <c r="C7" s="170"/>
      <c r="D7" s="170"/>
      <c r="E7" s="170"/>
      <c r="F7" s="170"/>
      <c r="G7" s="170"/>
      <c r="H7" s="170"/>
      <c r="I7" s="170"/>
      <c r="J7" s="170"/>
      <c r="K7" s="170"/>
      <c r="L7" s="170"/>
      <c r="M7" s="170"/>
      <c r="N7" s="170"/>
      <c r="O7" s="170"/>
      <c r="P7" s="170"/>
      <c r="Q7" s="170"/>
      <c r="R7" s="170"/>
      <c r="S7" s="170"/>
    </row>
    <row r="8" spans="1:23" x14ac:dyDescent="0.25">
      <c r="A8" s="179" t="s">
        <v>57</v>
      </c>
      <c r="B8" s="170">
        <v>0</v>
      </c>
      <c r="C8" s="170">
        <v>4597.7320873899926</v>
      </c>
      <c r="D8" s="170">
        <v>0</v>
      </c>
      <c r="E8" s="170">
        <v>401.77836228999968</v>
      </c>
      <c r="F8" s="170">
        <v>24.613860150000001</v>
      </c>
      <c r="G8" s="170">
        <v>45.504907969999998</v>
      </c>
      <c r="H8" s="170">
        <v>3368.6400287799997</v>
      </c>
      <c r="I8" s="170">
        <v>6281.8552931699987</v>
      </c>
      <c r="J8" s="170">
        <v>899.47128615999986</v>
      </c>
      <c r="K8" s="170">
        <v>246.01184081</v>
      </c>
      <c r="L8" s="170">
        <v>15173.795999459993</v>
      </c>
      <c r="M8" s="170">
        <v>179.76335034000002</v>
      </c>
      <c r="N8" s="170">
        <v>433.85570351000001</v>
      </c>
      <c r="O8" s="170">
        <v>563.25596888000007</v>
      </c>
      <c r="P8" s="170">
        <v>1.3221137700000001</v>
      </c>
      <c r="Q8" s="170">
        <v>665014.94992004114</v>
      </c>
      <c r="R8" s="170">
        <v>0</v>
      </c>
      <c r="S8" s="170">
        <v>697232.55072272115</v>
      </c>
    </row>
    <row r="9" spans="1:23" x14ac:dyDescent="0.25">
      <c r="A9" s="179" t="s">
        <v>58</v>
      </c>
      <c r="B9" s="170">
        <v>0</v>
      </c>
      <c r="C9" s="170">
        <v>223.54927403000019</v>
      </c>
      <c r="D9" s="170">
        <v>0</v>
      </c>
      <c r="E9" s="170">
        <v>273.6555808199999</v>
      </c>
      <c r="F9" s="170">
        <v>26.919060159999994</v>
      </c>
      <c r="G9" s="170">
        <v>94.809855049999996</v>
      </c>
      <c r="H9" s="170">
        <v>3291.7082648700007</v>
      </c>
      <c r="I9" s="170">
        <v>853.71079497999995</v>
      </c>
      <c r="J9" s="170">
        <v>1771.1495871599993</v>
      </c>
      <c r="K9" s="170">
        <v>1103.6261762699987</v>
      </c>
      <c r="L9" s="170">
        <v>2717.5887922000034</v>
      </c>
      <c r="M9" s="170">
        <v>396.84529572000019</v>
      </c>
      <c r="N9" s="170">
        <v>547.78190898000003</v>
      </c>
      <c r="O9" s="170">
        <v>570.23464609999985</v>
      </c>
      <c r="P9" s="170">
        <v>16.571479310000001</v>
      </c>
      <c r="Q9" s="170">
        <v>92377.516769083828</v>
      </c>
      <c r="R9" s="170">
        <v>0</v>
      </c>
      <c r="S9" s="170">
        <v>104265.66748473383</v>
      </c>
      <c r="T9" s="180"/>
      <c r="U9" s="180"/>
    </row>
    <row r="10" spans="1:23" x14ac:dyDescent="0.25">
      <c r="A10" s="57" t="s">
        <v>59</v>
      </c>
      <c r="B10" s="170">
        <v>0</v>
      </c>
      <c r="C10" s="170">
        <v>0</v>
      </c>
      <c r="D10" s="170">
        <v>0</v>
      </c>
      <c r="E10" s="170">
        <v>0</v>
      </c>
      <c r="F10" s="170">
        <v>0</v>
      </c>
      <c r="G10" s="170">
        <v>0</v>
      </c>
      <c r="H10" s="170">
        <v>0</v>
      </c>
      <c r="I10" s="170">
        <v>0</v>
      </c>
      <c r="J10" s="170">
        <v>0</v>
      </c>
      <c r="K10" s="170">
        <v>0</v>
      </c>
      <c r="L10" s="170">
        <v>0</v>
      </c>
      <c r="M10" s="170">
        <v>0</v>
      </c>
      <c r="N10" s="170">
        <v>0</v>
      </c>
      <c r="O10" s="170">
        <v>0</v>
      </c>
      <c r="P10" s="170">
        <v>0</v>
      </c>
      <c r="Q10" s="170">
        <v>0</v>
      </c>
      <c r="R10" s="170">
        <v>0</v>
      </c>
      <c r="S10" s="170">
        <v>0</v>
      </c>
      <c r="T10" s="180"/>
      <c r="U10" s="180"/>
    </row>
    <row r="11" spans="1:23" x14ac:dyDescent="0.25">
      <c r="A11" s="57" t="s">
        <v>60</v>
      </c>
      <c r="B11" s="170">
        <v>0</v>
      </c>
      <c r="C11" s="170">
        <v>0</v>
      </c>
      <c r="D11" s="170">
        <v>0</v>
      </c>
      <c r="E11" s="170">
        <v>1403.3927521500002</v>
      </c>
      <c r="F11" s="170">
        <v>3324.1338160600003</v>
      </c>
      <c r="G11" s="170">
        <v>0</v>
      </c>
      <c r="H11" s="170">
        <v>0</v>
      </c>
      <c r="I11" s="170">
        <v>0</v>
      </c>
      <c r="J11" s="170">
        <v>0</v>
      </c>
      <c r="K11" s="170">
        <v>0</v>
      </c>
      <c r="L11" s="170">
        <v>0</v>
      </c>
      <c r="M11" s="170">
        <v>0</v>
      </c>
      <c r="N11" s="170">
        <v>0</v>
      </c>
      <c r="O11" s="170">
        <v>0</v>
      </c>
      <c r="P11" s="170">
        <v>0</v>
      </c>
      <c r="Q11" s="170">
        <v>0</v>
      </c>
      <c r="R11" s="170">
        <v>0</v>
      </c>
      <c r="S11" s="170">
        <v>4727.5265682100007</v>
      </c>
      <c r="T11" s="180"/>
      <c r="U11" s="180"/>
    </row>
    <row r="12" spans="1:23" x14ac:dyDescent="0.25">
      <c r="A12" s="57" t="s">
        <v>603</v>
      </c>
      <c r="B12" s="170">
        <v>0</v>
      </c>
      <c r="C12" s="170">
        <v>0</v>
      </c>
      <c r="D12" s="170">
        <v>0</v>
      </c>
      <c r="E12" s="170">
        <v>0</v>
      </c>
      <c r="F12" s="170">
        <v>0</v>
      </c>
      <c r="G12" s="170">
        <v>0</v>
      </c>
      <c r="H12" s="170">
        <v>0</v>
      </c>
      <c r="I12" s="170">
        <v>0</v>
      </c>
      <c r="J12" s="170">
        <v>0</v>
      </c>
      <c r="K12" s="170">
        <v>0</v>
      </c>
      <c r="L12" s="170">
        <v>0</v>
      </c>
      <c r="M12" s="170">
        <v>0</v>
      </c>
      <c r="N12" s="170">
        <v>0</v>
      </c>
      <c r="O12" s="170">
        <v>0</v>
      </c>
      <c r="P12" s="170">
        <v>0</v>
      </c>
      <c r="Q12" s="170">
        <v>0</v>
      </c>
      <c r="R12" s="170">
        <v>13341.415187869981</v>
      </c>
      <c r="S12" s="170">
        <v>13341.415187869981</v>
      </c>
      <c r="T12" s="180"/>
      <c r="U12" s="180"/>
    </row>
    <row r="13" spans="1:23" x14ac:dyDescent="0.25">
      <c r="A13" s="181" t="s">
        <v>62</v>
      </c>
      <c r="B13" s="171">
        <v>0</v>
      </c>
      <c r="C13" s="171">
        <v>108058.98448938988</v>
      </c>
      <c r="D13" s="171">
        <v>29779.691157409976</v>
      </c>
      <c r="E13" s="171">
        <v>38309.648836779983</v>
      </c>
      <c r="F13" s="171">
        <v>13511.573743379984</v>
      </c>
      <c r="G13" s="171">
        <v>47066.387812990011</v>
      </c>
      <c r="H13" s="171">
        <v>83957.170900209923</v>
      </c>
      <c r="I13" s="171">
        <v>278270.11345654028</v>
      </c>
      <c r="J13" s="171">
        <v>76809.04703700995</v>
      </c>
      <c r="K13" s="171">
        <v>54891.336165649853</v>
      </c>
      <c r="L13" s="171">
        <v>172395.92377393006</v>
      </c>
      <c r="M13" s="171">
        <v>16225.548541239996</v>
      </c>
      <c r="N13" s="171">
        <v>34295.546556170033</v>
      </c>
      <c r="O13" s="171">
        <v>27632.516433830002</v>
      </c>
      <c r="P13" s="171">
        <v>5725.6628003699989</v>
      </c>
      <c r="Q13" s="171">
        <v>757392.46668912494</v>
      </c>
      <c r="R13" s="171">
        <v>13341.415187869981</v>
      </c>
      <c r="S13" s="171">
        <v>1757664</v>
      </c>
      <c r="T13" s="180"/>
      <c r="U13" s="180"/>
    </row>
    <row r="14" spans="1:23" x14ac:dyDescent="0.25">
      <c r="A14" s="57" t="s">
        <v>63</v>
      </c>
      <c r="B14" s="182"/>
      <c r="C14" s="182"/>
      <c r="D14" s="182"/>
      <c r="E14" s="182"/>
      <c r="F14" s="182"/>
      <c r="G14" s="182"/>
      <c r="H14" s="182"/>
      <c r="I14" s="182"/>
      <c r="J14" s="182"/>
      <c r="K14" s="182"/>
      <c r="L14" s="182"/>
      <c r="M14" s="182"/>
      <c r="N14" s="182"/>
      <c r="O14" s="182"/>
      <c r="P14" s="182"/>
      <c r="Q14" s="182"/>
      <c r="R14" s="182"/>
      <c r="S14" s="182"/>
      <c r="T14" s="180"/>
      <c r="U14" s="180"/>
    </row>
    <row r="15" spans="1:23" x14ac:dyDescent="0.25">
      <c r="A15" s="57" t="s">
        <v>53</v>
      </c>
      <c r="B15" s="170">
        <v>331887</v>
      </c>
      <c r="C15" s="170">
        <v>0</v>
      </c>
      <c r="D15" s="170">
        <v>8833</v>
      </c>
      <c r="E15" s="170">
        <v>8939</v>
      </c>
      <c r="F15" s="170">
        <v>0</v>
      </c>
      <c r="G15" s="170">
        <v>177</v>
      </c>
      <c r="H15" s="170">
        <v>466</v>
      </c>
      <c r="I15" s="170">
        <v>45</v>
      </c>
      <c r="J15" s="170">
        <v>138</v>
      </c>
      <c r="K15" s="170">
        <v>446</v>
      </c>
      <c r="L15" s="170">
        <v>18694</v>
      </c>
      <c r="M15" s="170">
        <v>0</v>
      </c>
      <c r="N15" s="170">
        <v>7</v>
      </c>
      <c r="O15" s="170">
        <v>695</v>
      </c>
      <c r="P15" s="170">
        <v>0</v>
      </c>
      <c r="Q15" s="170">
        <v>0</v>
      </c>
      <c r="R15" s="170">
        <v>0</v>
      </c>
      <c r="S15" s="170">
        <v>370327</v>
      </c>
      <c r="T15" s="180"/>
      <c r="U15" s="180"/>
    </row>
    <row r="16" spans="1:23" x14ac:dyDescent="0.25">
      <c r="A16" s="57" t="s">
        <v>64</v>
      </c>
      <c r="B16" s="170">
        <v>2363</v>
      </c>
      <c r="C16" s="170">
        <v>0</v>
      </c>
      <c r="D16" s="170">
        <v>0</v>
      </c>
      <c r="E16" s="170">
        <v>0</v>
      </c>
      <c r="F16" s="170">
        <v>0</v>
      </c>
      <c r="G16" s="170">
        <v>28</v>
      </c>
      <c r="H16" s="170">
        <v>1</v>
      </c>
      <c r="I16" s="170">
        <v>0</v>
      </c>
      <c r="J16" s="170">
        <v>0</v>
      </c>
      <c r="K16" s="170">
        <v>0</v>
      </c>
      <c r="L16" s="170">
        <v>3</v>
      </c>
      <c r="M16" s="170">
        <v>0</v>
      </c>
      <c r="N16" s="170">
        <v>0</v>
      </c>
      <c r="O16" s="170">
        <v>0</v>
      </c>
      <c r="P16" s="170">
        <v>0</v>
      </c>
      <c r="Q16" s="170">
        <v>0</v>
      </c>
      <c r="R16" s="170">
        <v>0</v>
      </c>
      <c r="S16" s="170">
        <v>2395</v>
      </c>
      <c r="T16" s="180"/>
      <c r="U16" s="180"/>
    </row>
    <row r="17" spans="1:21" x14ac:dyDescent="0.25">
      <c r="A17" s="57" t="s">
        <v>65</v>
      </c>
      <c r="B17" s="170">
        <v>115</v>
      </c>
      <c r="C17" s="170">
        <v>0</v>
      </c>
      <c r="D17" s="170">
        <v>324</v>
      </c>
      <c r="E17" s="170">
        <v>0</v>
      </c>
      <c r="F17" s="170">
        <v>0</v>
      </c>
      <c r="G17" s="170">
        <v>0</v>
      </c>
      <c r="H17" s="170">
        <v>592</v>
      </c>
      <c r="I17" s="170">
        <v>0</v>
      </c>
      <c r="J17" s="170">
        <v>0</v>
      </c>
      <c r="K17" s="170">
        <v>0</v>
      </c>
      <c r="L17" s="170">
        <v>0</v>
      </c>
      <c r="M17" s="170">
        <v>0</v>
      </c>
      <c r="N17" s="170">
        <v>0</v>
      </c>
      <c r="O17" s="170">
        <v>0</v>
      </c>
      <c r="P17" s="170">
        <v>0</v>
      </c>
      <c r="Q17" s="170">
        <v>0</v>
      </c>
      <c r="R17" s="170">
        <v>0</v>
      </c>
      <c r="S17" s="170">
        <v>1031</v>
      </c>
      <c r="T17" s="180"/>
      <c r="U17" s="180"/>
    </row>
    <row r="18" spans="1:21" x14ac:dyDescent="0.25">
      <c r="A18" s="57" t="s">
        <v>69</v>
      </c>
      <c r="B18" s="170">
        <v>0</v>
      </c>
      <c r="C18" s="170">
        <v>0</v>
      </c>
      <c r="D18" s="170">
        <v>0</v>
      </c>
      <c r="E18" s="170">
        <v>0</v>
      </c>
      <c r="F18" s="170">
        <v>672</v>
      </c>
      <c r="G18" s="170">
        <v>0</v>
      </c>
      <c r="H18" s="170">
        <v>0</v>
      </c>
      <c r="I18" s="170">
        <v>0</v>
      </c>
      <c r="J18" s="170">
        <v>0</v>
      </c>
      <c r="K18" s="170">
        <v>0</v>
      </c>
      <c r="L18" s="170">
        <v>0</v>
      </c>
      <c r="M18" s="170">
        <v>0</v>
      </c>
      <c r="N18" s="170">
        <v>0</v>
      </c>
      <c r="O18" s="170">
        <v>0</v>
      </c>
      <c r="P18" s="170">
        <v>0</v>
      </c>
      <c r="Q18" s="170">
        <v>0</v>
      </c>
      <c r="R18" s="170">
        <v>0</v>
      </c>
      <c r="S18" s="170">
        <v>672</v>
      </c>
      <c r="T18" s="180"/>
      <c r="U18" s="180"/>
    </row>
    <row r="19" spans="1:21" x14ac:dyDescent="0.25">
      <c r="A19" s="57" t="s">
        <v>70</v>
      </c>
      <c r="B19" s="170">
        <v>987</v>
      </c>
      <c r="C19" s="170">
        <v>0</v>
      </c>
      <c r="D19" s="170">
        <v>0</v>
      </c>
      <c r="E19" s="170">
        <v>0</v>
      </c>
      <c r="F19" s="170">
        <v>0</v>
      </c>
      <c r="G19" s="170">
        <v>0</v>
      </c>
      <c r="H19" s="170">
        <v>0</v>
      </c>
      <c r="I19" s="170">
        <v>0</v>
      </c>
      <c r="J19" s="170">
        <v>0</v>
      </c>
      <c r="K19" s="170">
        <v>0</v>
      </c>
      <c r="L19" s="170">
        <v>343</v>
      </c>
      <c r="M19" s="170">
        <v>0</v>
      </c>
      <c r="N19" s="170">
        <v>0</v>
      </c>
      <c r="O19" s="170">
        <v>0</v>
      </c>
      <c r="P19" s="170">
        <v>0</v>
      </c>
      <c r="Q19" s="170">
        <v>0</v>
      </c>
      <c r="R19" s="170">
        <v>0</v>
      </c>
      <c r="S19" s="170">
        <v>1329</v>
      </c>
      <c r="T19" s="180"/>
      <c r="U19" s="180"/>
    </row>
    <row r="20" spans="1:21" x14ac:dyDescent="0.25">
      <c r="A20" s="57" t="s">
        <v>54</v>
      </c>
      <c r="B20" s="170">
        <v>0</v>
      </c>
      <c r="C20" s="170">
        <v>0</v>
      </c>
      <c r="D20" s="170">
        <v>3005</v>
      </c>
      <c r="E20" s="170">
        <v>19</v>
      </c>
      <c r="F20" s="170">
        <v>3343</v>
      </c>
      <c r="G20" s="170">
        <v>0</v>
      </c>
      <c r="H20" s="170">
        <v>0</v>
      </c>
      <c r="I20" s="170">
        <v>0</v>
      </c>
      <c r="J20" s="170">
        <v>0</v>
      </c>
      <c r="K20" s="170">
        <v>0</v>
      </c>
      <c r="L20" s="170">
        <v>0</v>
      </c>
      <c r="M20" s="170">
        <v>0</v>
      </c>
      <c r="N20" s="170">
        <v>0</v>
      </c>
      <c r="O20" s="170">
        <v>0</v>
      </c>
      <c r="P20" s="170">
        <v>0</v>
      </c>
      <c r="Q20" s="170">
        <v>0</v>
      </c>
      <c r="R20" s="170">
        <v>0</v>
      </c>
      <c r="S20" s="170">
        <v>6367</v>
      </c>
      <c r="T20" s="180"/>
      <c r="U20" s="180"/>
    </row>
    <row r="21" spans="1:21" x14ac:dyDescent="0.25">
      <c r="A21" s="57" t="s">
        <v>55</v>
      </c>
      <c r="B21" s="170">
        <v>0</v>
      </c>
      <c r="C21" s="170">
        <v>2199</v>
      </c>
      <c r="D21" s="170">
        <v>598</v>
      </c>
      <c r="E21" s="170">
        <v>2101</v>
      </c>
      <c r="F21" s="170">
        <v>135</v>
      </c>
      <c r="G21" s="170">
        <v>742</v>
      </c>
      <c r="H21" s="170">
        <v>3809</v>
      </c>
      <c r="I21" s="170">
        <v>5175</v>
      </c>
      <c r="J21" s="170">
        <v>15821</v>
      </c>
      <c r="K21" s="170">
        <v>2228</v>
      </c>
      <c r="L21" s="170">
        <v>28598</v>
      </c>
      <c r="M21" s="170">
        <v>336</v>
      </c>
      <c r="N21" s="170">
        <v>2049</v>
      </c>
      <c r="O21" s="170">
        <v>1415</v>
      </c>
      <c r="P21" s="170">
        <v>53</v>
      </c>
      <c r="Q21" s="170">
        <v>0</v>
      </c>
      <c r="R21" s="170">
        <v>0</v>
      </c>
      <c r="S21" s="170">
        <v>65258</v>
      </c>
      <c r="T21" s="180"/>
      <c r="U21" s="180"/>
    </row>
    <row r="22" spans="1:21" x14ac:dyDescent="0.25">
      <c r="A22" s="57" t="s">
        <v>71</v>
      </c>
      <c r="B22" s="170">
        <v>0</v>
      </c>
      <c r="C22" s="170">
        <v>68</v>
      </c>
      <c r="D22" s="170">
        <v>0</v>
      </c>
      <c r="E22" s="170">
        <v>205</v>
      </c>
      <c r="F22" s="170">
        <v>44</v>
      </c>
      <c r="G22" s="170">
        <v>44</v>
      </c>
      <c r="H22" s="170">
        <v>973</v>
      </c>
      <c r="I22" s="170">
        <v>353</v>
      </c>
      <c r="J22" s="170">
        <v>1610</v>
      </c>
      <c r="K22" s="170">
        <v>451</v>
      </c>
      <c r="L22" s="170">
        <v>3648</v>
      </c>
      <c r="M22" s="170">
        <v>100</v>
      </c>
      <c r="N22" s="170">
        <v>431</v>
      </c>
      <c r="O22" s="170">
        <v>117</v>
      </c>
      <c r="P22" s="170">
        <v>10</v>
      </c>
      <c r="Q22" s="170">
        <v>15453</v>
      </c>
      <c r="R22" s="170">
        <v>0</v>
      </c>
      <c r="S22" s="170">
        <v>23507</v>
      </c>
      <c r="T22" s="180"/>
      <c r="U22" s="180"/>
    </row>
    <row r="23" spans="1:21" x14ac:dyDescent="0.25">
      <c r="A23" s="57" t="s">
        <v>72</v>
      </c>
      <c r="B23" s="170">
        <v>0</v>
      </c>
      <c r="C23" s="170">
        <v>2613</v>
      </c>
      <c r="D23" s="170">
        <v>0</v>
      </c>
      <c r="E23" s="170">
        <v>24</v>
      </c>
      <c r="F23" s="170">
        <v>1</v>
      </c>
      <c r="G23" s="170">
        <v>2</v>
      </c>
      <c r="H23" s="170">
        <v>202</v>
      </c>
      <c r="I23" s="170">
        <v>188</v>
      </c>
      <c r="J23" s="170">
        <v>136</v>
      </c>
      <c r="K23" s="170">
        <v>28</v>
      </c>
      <c r="L23" s="170">
        <v>132</v>
      </c>
      <c r="M23" s="170">
        <v>11</v>
      </c>
      <c r="N23" s="170">
        <v>9</v>
      </c>
      <c r="O23" s="170">
        <v>61</v>
      </c>
      <c r="P23" s="170">
        <v>1</v>
      </c>
      <c r="Q23" s="170">
        <v>111651</v>
      </c>
      <c r="R23" s="170">
        <v>0</v>
      </c>
      <c r="S23" s="170">
        <v>115060</v>
      </c>
      <c r="T23" s="180"/>
      <c r="U23" s="180"/>
    </row>
    <row r="24" spans="1:21" x14ac:dyDescent="0.25">
      <c r="A24" s="57" t="s">
        <v>73</v>
      </c>
      <c r="B24" s="170">
        <v>0</v>
      </c>
      <c r="C24" s="170">
        <v>9</v>
      </c>
      <c r="D24" s="170">
        <v>2</v>
      </c>
      <c r="E24" s="170">
        <v>13</v>
      </c>
      <c r="F24" s="170">
        <v>1</v>
      </c>
      <c r="G24" s="170">
        <v>0</v>
      </c>
      <c r="H24" s="170">
        <v>133</v>
      </c>
      <c r="I24" s="170">
        <v>242</v>
      </c>
      <c r="J24" s="170">
        <v>407</v>
      </c>
      <c r="K24" s="170">
        <v>14</v>
      </c>
      <c r="L24" s="170">
        <v>245</v>
      </c>
      <c r="M24" s="170">
        <v>3</v>
      </c>
      <c r="N24" s="170">
        <v>42</v>
      </c>
      <c r="O24" s="170">
        <v>9</v>
      </c>
      <c r="P24" s="170">
        <v>0</v>
      </c>
      <c r="Q24" s="170">
        <v>4540</v>
      </c>
      <c r="R24" s="170">
        <v>0</v>
      </c>
      <c r="S24" s="170">
        <v>5661</v>
      </c>
      <c r="T24" s="180"/>
      <c r="U24" s="180"/>
    </row>
    <row r="25" spans="1:21" x14ac:dyDescent="0.25">
      <c r="A25" s="57" t="s">
        <v>74</v>
      </c>
      <c r="B25" s="170">
        <v>0</v>
      </c>
      <c r="C25" s="170">
        <v>0</v>
      </c>
      <c r="D25" s="170">
        <v>0</v>
      </c>
      <c r="E25" s="170">
        <v>492</v>
      </c>
      <c r="F25" s="170">
        <v>0</v>
      </c>
      <c r="G25" s="170">
        <v>0</v>
      </c>
      <c r="H25" s="170">
        <v>0</v>
      </c>
      <c r="I25" s="170">
        <v>1742</v>
      </c>
      <c r="J25" s="170">
        <v>0</v>
      </c>
      <c r="K25" s="170">
        <v>0</v>
      </c>
      <c r="L25" s="170">
        <v>3</v>
      </c>
      <c r="M25" s="170">
        <v>0</v>
      </c>
      <c r="N25" s="170">
        <v>0</v>
      </c>
      <c r="O25" s="170">
        <v>0</v>
      </c>
      <c r="P25" s="170">
        <v>0</v>
      </c>
      <c r="Q25" s="170">
        <v>0</v>
      </c>
      <c r="R25" s="170">
        <v>0</v>
      </c>
      <c r="S25" s="170">
        <v>2237</v>
      </c>
      <c r="T25" s="180"/>
      <c r="U25" s="180"/>
    </row>
    <row r="26" spans="1:21" x14ac:dyDescent="0.25">
      <c r="A26" s="57" t="s">
        <v>75</v>
      </c>
      <c r="B26" s="170">
        <v>6893</v>
      </c>
      <c r="C26" s="170">
        <v>0</v>
      </c>
      <c r="D26" s="170">
        <v>221201</v>
      </c>
      <c r="E26" s="170">
        <v>0</v>
      </c>
      <c r="F26" s="170">
        <v>0</v>
      </c>
      <c r="G26" s="170">
        <v>0</v>
      </c>
      <c r="H26" s="170">
        <v>0</v>
      </c>
      <c r="I26" s="170">
        <v>0</v>
      </c>
      <c r="J26" s="170">
        <v>0</v>
      </c>
      <c r="K26" s="170">
        <v>0</v>
      </c>
      <c r="L26" s="170">
        <v>0</v>
      </c>
      <c r="M26" s="170">
        <v>0</v>
      </c>
      <c r="N26" s="170">
        <v>0</v>
      </c>
      <c r="O26" s="170">
        <v>0</v>
      </c>
      <c r="P26" s="170">
        <v>0</v>
      </c>
      <c r="Q26" s="170">
        <v>0</v>
      </c>
      <c r="R26" s="170">
        <v>0</v>
      </c>
      <c r="S26" s="170">
        <v>228094</v>
      </c>
      <c r="T26" s="180"/>
      <c r="U26" s="180"/>
    </row>
    <row r="27" spans="1:21" x14ac:dyDescent="0.25">
      <c r="A27" s="57" t="s">
        <v>76</v>
      </c>
      <c r="B27" s="170">
        <v>0</v>
      </c>
      <c r="C27" s="170">
        <v>0</v>
      </c>
      <c r="D27" s="170">
        <v>0</v>
      </c>
      <c r="E27" s="170">
        <v>0</v>
      </c>
      <c r="F27" s="170">
        <v>0</v>
      </c>
      <c r="G27" s="170">
        <v>0</v>
      </c>
      <c r="H27" s="170">
        <v>0</v>
      </c>
      <c r="I27" s="170">
        <v>0</v>
      </c>
      <c r="J27" s="170">
        <v>0</v>
      </c>
      <c r="K27" s="170">
        <v>0</v>
      </c>
      <c r="L27" s="170">
        <v>0</v>
      </c>
      <c r="M27" s="170">
        <v>0</v>
      </c>
      <c r="N27" s="170">
        <v>0</v>
      </c>
      <c r="O27" s="170">
        <v>0</v>
      </c>
      <c r="P27" s="170">
        <v>0</v>
      </c>
      <c r="Q27" s="170">
        <v>0</v>
      </c>
      <c r="R27" s="170">
        <v>0</v>
      </c>
      <c r="S27" s="170">
        <v>0</v>
      </c>
      <c r="T27" s="180"/>
      <c r="U27" s="180"/>
    </row>
    <row r="28" spans="1:21" x14ac:dyDescent="0.25">
      <c r="A28" s="57" t="s">
        <v>77</v>
      </c>
      <c r="B28" s="170">
        <v>0</v>
      </c>
      <c r="C28" s="170">
        <v>0</v>
      </c>
      <c r="D28" s="170">
        <v>0</v>
      </c>
      <c r="E28" s="170">
        <v>0</v>
      </c>
      <c r="F28" s="170">
        <v>0</v>
      </c>
      <c r="G28" s="170">
        <v>0</v>
      </c>
      <c r="H28" s="170">
        <v>0</v>
      </c>
      <c r="I28" s="170">
        <v>0</v>
      </c>
      <c r="J28" s="170">
        <v>0</v>
      </c>
      <c r="K28" s="170">
        <v>0</v>
      </c>
      <c r="L28" s="170">
        <v>0</v>
      </c>
      <c r="M28" s="170">
        <v>0</v>
      </c>
      <c r="N28" s="170">
        <v>0</v>
      </c>
      <c r="O28" s="170">
        <v>0</v>
      </c>
      <c r="P28" s="170">
        <v>0</v>
      </c>
      <c r="Q28" s="170">
        <v>0</v>
      </c>
      <c r="R28" s="170">
        <v>0</v>
      </c>
      <c r="S28" s="170">
        <v>0</v>
      </c>
      <c r="T28" s="180"/>
      <c r="U28" s="180"/>
    </row>
    <row r="29" spans="1:21" x14ac:dyDescent="0.25">
      <c r="A29" s="57" t="s">
        <v>78</v>
      </c>
      <c r="B29" s="170">
        <v>0</v>
      </c>
      <c r="C29" s="170">
        <v>0</v>
      </c>
      <c r="D29" s="170">
        <v>0</v>
      </c>
      <c r="E29" s="170">
        <v>0</v>
      </c>
      <c r="F29" s="170">
        <v>0</v>
      </c>
      <c r="G29" s="170">
        <v>0</v>
      </c>
      <c r="H29" s="170">
        <v>0</v>
      </c>
      <c r="I29" s="170">
        <v>0</v>
      </c>
      <c r="J29" s="170">
        <v>0</v>
      </c>
      <c r="K29" s="170">
        <v>0</v>
      </c>
      <c r="L29" s="170">
        <v>0</v>
      </c>
      <c r="M29" s="170">
        <v>0</v>
      </c>
      <c r="N29" s="170">
        <v>0</v>
      </c>
      <c r="O29" s="170">
        <v>0</v>
      </c>
      <c r="P29" s="170">
        <v>0</v>
      </c>
      <c r="Q29" s="170">
        <v>0</v>
      </c>
      <c r="R29" s="170">
        <v>0</v>
      </c>
      <c r="S29" s="170">
        <v>0</v>
      </c>
      <c r="T29" s="180"/>
      <c r="U29" s="180"/>
    </row>
    <row r="30" spans="1:21" x14ac:dyDescent="0.25">
      <c r="A30" s="57" t="s">
        <v>79</v>
      </c>
      <c r="B30" s="170">
        <v>0</v>
      </c>
      <c r="C30" s="170">
        <v>0</v>
      </c>
      <c r="D30" s="170">
        <v>0</v>
      </c>
      <c r="E30" s="170">
        <v>0</v>
      </c>
      <c r="F30" s="170">
        <v>0</v>
      </c>
      <c r="G30" s="170">
        <v>0</v>
      </c>
      <c r="H30" s="170">
        <v>0</v>
      </c>
      <c r="I30" s="170">
        <v>0</v>
      </c>
      <c r="J30" s="170">
        <v>0</v>
      </c>
      <c r="K30" s="170">
        <v>0</v>
      </c>
      <c r="L30" s="170">
        <v>0</v>
      </c>
      <c r="M30" s="170">
        <v>0</v>
      </c>
      <c r="N30" s="170">
        <v>0</v>
      </c>
      <c r="O30" s="170">
        <v>0</v>
      </c>
      <c r="P30" s="170">
        <v>0</v>
      </c>
      <c r="Q30" s="170">
        <v>0</v>
      </c>
      <c r="R30" s="170">
        <v>1617</v>
      </c>
      <c r="S30" s="170">
        <v>1617</v>
      </c>
      <c r="T30" s="180"/>
      <c r="U30" s="180"/>
    </row>
    <row r="31" spans="1:21" x14ac:dyDescent="0.25">
      <c r="A31" s="181" t="s">
        <v>80</v>
      </c>
      <c r="B31" s="171">
        <v>342245</v>
      </c>
      <c r="C31" s="171">
        <v>4889</v>
      </c>
      <c r="D31" s="171">
        <v>233963</v>
      </c>
      <c r="E31" s="171">
        <v>11793</v>
      </c>
      <c r="F31" s="171">
        <v>4196</v>
      </c>
      <c r="G31" s="171">
        <v>993</v>
      </c>
      <c r="H31" s="171">
        <v>6176</v>
      </c>
      <c r="I31" s="171">
        <v>7745</v>
      </c>
      <c r="J31" s="171">
        <v>18112</v>
      </c>
      <c r="K31" s="171">
        <v>3167</v>
      </c>
      <c r="L31" s="171">
        <v>51666</v>
      </c>
      <c r="M31" s="171">
        <v>450</v>
      </c>
      <c r="N31" s="171">
        <v>2538</v>
      </c>
      <c r="O31" s="171">
        <v>2297</v>
      </c>
      <c r="P31" s="171">
        <v>64</v>
      </c>
      <c r="Q31" s="171">
        <v>131644</v>
      </c>
      <c r="R31" s="171">
        <v>1617</v>
      </c>
      <c r="S31" s="171">
        <v>823555</v>
      </c>
      <c r="T31" s="180"/>
      <c r="U31" s="180"/>
    </row>
    <row r="32" spans="1:21" x14ac:dyDescent="0.25">
      <c r="A32" s="183" t="s">
        <v>604</v>
      </c>
      <c r="B32" s="184">
        <v>342245</v>
      </c>
      <c r="C32" s="184">
        <v>112947.98448938988</v>
      </c>
      <c r="D32" s="184">
        <v>263742.69115740998</v>
      </c>
      <c r="E32" s="184">
        <v>50102.648836779983</v>
      </c>
      <c r="F32" s="184">
        <v>17707.573743379984</v>
      </c>
      <c r="G32" s="184">
        <v>48059.387812990011</v>
      </c>
      <c r="H32" s="184">
        <v>90133.170900209923</v>
      </c>
      <c r="I32" s="184">
        <v>286015.11345654028</v>
      </c>
      <c r="J32" s="184">
        <v>94921.04703700995</v>
      </c>
      <c r="K32" s="184">
        <v>58058.336165649853</v>
      </c>
      <c r="L32" s="184">
        <v>224061.92377393006</v>
      </c>
      <c r="M32" s="184">
        <v>16675.548541239994</v>
      </c>
      <c r="N32" s="184">
        <v>36833.546556170033</v>
      </c>
      <c r="O32" s="184">
        <v>29929.516433830002</v>
      </c>
      <c r="P32" s="184">
        <v>5789.6628003699989</v>
      </c>
      <c r="Q32" s="184">
        <v>889036.46668912494</v>
      </c>
      <c r="R32" s="184">
        <v>14958.415187869981</v>
      </c>
      <c r="S32" s="184">
        <v>2581219</v>
      </c>
      <c r="T32" s="180"/>
      <c r="U32" s="180"/>
    </row>
    <row r="33" spans="1:21" x14ac:dyDescent="0.25">
      <c r="A33" s="172"/>
      <c r="B33" s="151"/>
      <c r="C33" s="151"/>
      <c r="D33" s="151"/>
      <c r="E33" s="151"/>
      <c r="F33" s="151"/>
      <c r="G33" s="151"/>
      <c r="H33" s="151"/>
      <c r="I33" s="151"/>
      <c r="J33" s="151"/>
      <c r="K33" s="151"/>
      <c r="L33" s="151"/>
      <c r="M33" s="151"/>
      <c r="N33" s="151"/>
      <c r="O33" s="151"/>
      <c r="P33" s="151"/>
      <c r="Q33" s="151"/>
      <c r="R33" s="151"/>
      <c r="S33" s="151"/>
      <c r="T33" s="180"/>
      <c r="U33" s="180"/>
    </row>
    <row r="34" spans="1:21" x14ac:dyDescent="0.25">
      <c r="A34" s="167"/>
      <c r="B34" s="167"/>
      <c r="C34" s="167"/>
      <c r="D34" s="167"/>
      <c r="E34" s="167"/>
      <c r="F34" s="167"/>
      <c r="G34" s="167"/>
      <c r="H34" s="167"/>
      <c r="I34" s="167"/>
      <c r="J34" s="167"/>
      <c r="K34" s="167"/>
      <c r="L34" s="167"/>
      <c r="M34" s="167"/>
      <c r="N34" s="167"/>
      <c r="O34" s="167"/>
      <c r="P34" s="167"/>
      <c r="Q34" s="167"/>
      <c r="R34" s="167"/>
      <c r="S34" s="167"/>
    </row>
    <row r="35" spans="1:21" ht="19.5" x14ac:dyDescent="0.25">
      <c r="A35" s="38" t="s">
        <v>586</v>
      </c>
      <c r="B35" s="38"/>
      <c r="C35" s="38"/>
      <c r="D35" s="38"/>
      <c r="E35" s="38"/>
      <c r="F35" s="38"/>
      <c r="G35" s="38"/>
      <c r="H35" s="38" t="s">
        <v>50</v>
      </c>
      <c r="I35" s="38" t="s">
        <v>50</v>
      </c>
      <c r="J35" s="38" t="s">
        <v>50</v>
      </c>
      <c r="K35" s="38" t="s">
        <v>50</v>
      </c>
      <c r="L35" s="38" t="s">
        <v>50</v>
      </c>
      <c r="M35" s="38" t="s">
        <v>50</v>
      </c>
      <c r="N35" s="38" t="s">
        <v>50</v>
      </c>
      <c r="O35" s="38" t="s">
        <v>50</v>
      </c>
      <c r="P35" s="38" t="s">
        <v>50</v>
      </c>
      <c r="Q35" s="38" t="s">
        <v>50</v>
      </c>
      <c r="R35" s="38" t="s">
        <v>50</v>
      </c>
      <c r="S35" s="38" t="s">
        <v>50</v>
      </c>
      <c r="T35" s="38" t="s">
        <v>50</v>
      </c>
      <c r="U35" s="38" t="s">
        <v>50</v>
      </c>
    </row>
    <row r="36" spans="1:21" ht="89.25" customHeight="1" thickBot="1" x14ac:dyDescent="0.3">
      <c r="A36" s="46" t="s">
        <v>585</v>
      </c>
      <c r="B36" s="174" t="s">
        <v>587</v>
      </c>
      <c r="C36" s="175" t="s">
        <v>588</v>
      </c>
      <c r="D36" s="175" t="s">
        <v>589</v>
      </c>
      <c r="E36" s="175" t="s">
        <v>590</v>
      </c>
      <c r="F36" s="175" t="s">
        <v>591</v>
      </c>
      <c r="G36" s="175" t="s">
        <v>592</v>
      </c>
      <c r="H36" s="175" t="s">
        <v>593</v>
      </c>
      <c r="I36" s="175" t="s">
        <v>594</v>
      </c>
      <c r="J36" s="175" t="s">
        <v>595</v>
      </c>
      <c r="K36" s="175" t="s">
        <v>596</v>
      </c>
      <c r="L36" s="175" t="s">
        <v>597</v>
      </c>
      <c r="M36" s="175" t="s">
        <v>598</v>
      </c>
      <c r="N36" s="175" t="s">
        <v>599</v>
      </c>
      <c r="O36" s="175" t="s">
        <v>600</v>
      </c>
      <c r="P36" s="175" t="s">
        <v>601</v>
      </c>
      <c r="Q36" s="175" t="s">
        <v>602</v>
      </c>
      <c r="R36" s="175" t="s">
        <v>121</v>
      </c>
      <c r="S36" s="176" t="s">
        <v>122</v>
      </c>
      <c r="T36" s="186" t="s">
        <v>50</v>
      </c>
      <c r="U36" s="186" t="s">
        <v>50</v>
      </c>
    </row>
    <row r="37" spans="1:21" x14ac:dyDescent="0.25">
      <c r="A37" s="57" t="s">
        <v>52</v>
      </c>
      <c r="B37" s="178"/>
      <c r="C37" s="178"/>
      <c r="D37" s="178"/>
      <c r="E37" s="178"/>
      <c r="F37" s="178"/>
      <c r="G37" s="178"/>
      <c r="H37" s="178"/>
      <c r="I37" s="178"/>
      <c r="J37" s="178"/>
      <c r="K37" s="178"/>
      <c r="L37" s="178"/>
      <c r="M37" s="178"/>
      <c r="N37" s="178"/>
      <c r="O37" s="178"/>
      <c r="P37" s="178"/>
      <c r="Q37" s="178"/>
      <c r="R37" s="178"/>
      <c r="S37" s="178"/>
      <c r="T37" s="187"/>
      <c r="U37" s="187"/>
    </row>
    <row r="38" spans="1:21" x14ac:dyDescent="0.25">
      <c r="A38" s="57" t="s">
        <v>53</v>
      </c>
      <c r="B38" s="170">
        <v>0</v>
      </c>
      <c r="C38" s="170">
        <v>0</v>
      </c>
      <c r="D38" s="170">
        <v>0</v>
      </c>
      <c r="E38" s="170">
        <v>0</v>
      </c>
      <c r="F38" s="170">
        <v>0</v>
      </c>
      <c r="G38" s="170">
        <v>0</v>
      </c>
      <c r="H38" s="170">
        <v>0</v>
      </c>
      <c r="I38" s="170">
        <v>0</v>
      </c>
      <c r="J38" s="170">
        <v>0</v>
      </c>
      <c r="K38" s="170">
        <v>0</v>
      </c>
      <c r="L38" s="170">
        <v>0</v>
      </c>
      <c r="M38" s="170">
        <v>0</v>
      </c>
      <c r="N38" s="170">
        <v>0</v>
      </c>
      <c r="O38" s="170">
        <v>0</v>
      </c>
      <c r="P38" s="170">
        <v>0</v>
      </c>
      <c r="Q38" s="170">
        <v>0</v>
      </c>
      <c r="R38" s="170">
        <v>0</v>
      </c>
      <c r="S38" s="170">
        <v>0</v>
      </c>
    </row>
    <row r="39" spans="1:21" x14ac:dyDescent="0.25">
      <c r="A39" s="57" t="s">
        <v>54</v>
      </c>
      <c r="B39" s="170">
        <v>0</v>
      </c>
      <c r="C39" s="170">
        <v>0</v>
      </c>
      <c r="D39" s="170">
        <v>21298.050803349975</v>
      </c>
      <c r="E39" s="170">
        <v>1763.4347418699999</v>
      </c>
      <c r="F39" s="170">
        <v>9221.3225833100041</v>
      </c>
      <c r="G39" s="170">
        <v>0</v>
      </c>
      <c r="H39" s="170">
        <v>0</v>
      </c>
      <c r="I39" s="170">
        <v>0</v>
      </c>
      <c r="J39" s="170">
        <v>0</v>
      </c>
      <c r="K39" s="170">
        <v>0</v>
      </c>
      <c r="L39" s="170">
        <v>0</v>
      </c>
      <c r="M39" s="170">
        <v>0</v>
      </c>
      <c r="N39" s="170">
        <v>0</v>
      </c>
      <c r="O39" s="170">
        <v>0</v>
      </c>
      <c r="P39" s="170">
        <v>0</v>
      </c>
      <c r="Q39" s="170">
        <v>0</v>
      </c>
      <c r="R39" s="170">
        <v>0</v>
      </c>
      <c r="S39" s="170">
        <v>32282.808128529981</v>
      </c>
    </row>
    <row r="40" spans="1:21" x14ac:dyDescent="0.25">
      <c r="A40" s="57" t="s">
        <v>55</v>
      </c>
      <c r="B40" s="170">
        <v>0</v>
      </c>
      <c r="C40" s="170">
        <v>93509.587168119862</v>
      </c>
      <c r="D40" s="170">
        <v>0</v>
      </c>
      <c r="E40" s="170">
        <v>31763.096082519998</v>
      </c>
      <c r="F40" s="170">
        <v>6004.9657554700016</v>
      </c>
      <c r="G40" s="170">
        <v>44897.97196194002</v>
      </c>
      <c r="H40" s="170">
        <v>71554.641426279952</v>
      </c>
      <c r="I40" s="170">
        <v>258478.90112718998</v>
      </c>
      <c r="J40" s="170">
        <v>71511.29504913</v>
      </c>
      <c r="K40" s="170">
        <v>55805.409333849952</v>
      </c>
      <c r="L40" s="170">
        <v>150086.4669428599</v>
      </c>
      <c r="M40" s="170">
        <v>13374.441865749997</v>
      </c>
      <c r="N40" s="170">
        <v>32563.465166689999</v>
      </c>
      <c r="O40" s="170">
        <v>25841.000568149997</v>
      </c>
      <c r="P40" s="170">
        <v>5695.5673406100022</v>
      </c>
      <c r="Q40" s="170">
        <v>0</v>
      </c>
      <c r="R40" s="170">
        <v>0</v>
      </c>
      <c r="S40" s="170">
        <v>861086.80978855956</v>
      </c>
    </row>
    <row r="41" spans="1:21" x14ac:dyDescent="0.25">
      <c r="A41" s="57" t="s">
        <v>56</v>
      </c>
      <c r="B41" s="170"/>
      <c r="C41" s="170"/>
      <c r="D41" s="170"/>
      <c r="E41" s="170"/>
      <c r="F41" s="170"/>
      <c r="G41" s="170"/>
      <c r="H41" s="170"/>
      <c r="I41" s="170"/>
      <c r="J41" s="170"/>
      <c r="K41" s="170"/>
      <c r="L41" s="170"/>
      <c r="M41" s="170"/>
      <c r="N41" s="170"/>
      <c r="O41" s="170"/>
      <c r="P41" s="170"/>
      <c r="Q41" s="170"/>
      <c r="R41" s="170"/>
      <c r="S41" s="170"/>
    </row>
    <row r="42" spans="1:21" x14ac:dyDescent="0.25">
      <c r="A42" s="179" t="s">
        <v>57</v>
      </c>
      <c r="B42" s="170">
        <v>0</v>
      </c>
      <c r="C42" s="170">
        <v>4716.0670877500006</v>
      </c>
      <c r="D42" s="170">
        <v>0</v>
      </c>
      <c r="E42" s="170">
        <v>440.41249595999994</v>
      </c>
      <c r="F42" s="170">
        <v>18.892237390000002</v>
      </c>
      <c r="G42" s="170">
        <v>47.439094220000008</v>
      </c>
      <c r="H42" s="170">
        <v>3466.6803953400022</v>
      </c>
      <c r="I42" s="170">
        <v>6183.1335795999994</v>
      </c>
      <c r="J42" s="170">
        <v>907.77345951999962</v>
      </c>
      <c r="K42" s="170">
        <v>259.88230836000002</v>
      </c>
      <c r="L42" s="170">
        <v>15402.375462009983</v>
      </c>
      <c r="M42" s="170">
        <v>163.05369064000001</v>
      </c>
      <c r="N42" s="170">
        <v>420.8074703100001</v>
      </c>
      <c r="O42" s="170">
        <v>519.36044356000002</v>
      </c>
      <c r="P42" s="170">
        <v>1.2653406899999999</v>
      </c>
      <c r="Q42" s="170">
        <v>608031.29843868176</v>
      </c>
      <c r="R42" s="170">
        <v>0</v>
      </c>
      <c r="S42" s="170">
        <v>640578.44150403177</v>
      </c>
    </row>
    <row r="43" spans="1:21" x14ac:dyDescent="0.25">
      <c r="A43" s="179" t="s">
        <v>58</v>
      </c>
      <c r="B43" s="170">
        <v>0</v>
      </c>
      <c r="C43" s="170">
        <v>235.88810960999987</v>
      </c>
      <c r="D43" s="170">
        <v>0</v>
      </c>
      <c r="E43" s="170">
        <v>279.14400677999981</v>
      </c>
      <c r="F43" s="170">
        <v>30.420985459999997</v>
      </c>
      <c r="G43" s="170">
        <v>109.31221716999998</v>
      </c>
      <c r="H43" s="170">
        <v>3804.1368315399955</v>
      </c>
      <c r="I43" s="170">
        <v>1005.5184288000002</v>
      </c>
      <c r="J43" s="170">
        <v>1855.4673403599995</v>
      </c>
      <c r="K43" s="170">
        <v>1155.4501489900008</v>
      </c>
      <c r="L43" s="170">
        <v>3406.4532574299951</v>
      </c>
      <c r="M43" s="170">
        <v>447.74128779000011</v>
      </c>
      <c r="N43" s="170">
        <v>633.79308336999986</v>
      </c>
      <c r="O43" s="170">
        <v>592.51054072999989</v>
      </c>
      <c r="P43" s="170">
        <v>13.749782840000004</v>
      </c>
      <c r="Q43" s="170">
        <v>120981.52914489574</v>
      </c>
      <c r="R43" s="170">
        <v>0</v>
      </c>
      <c r="S43" s="170">
        <v>134551.11516576575</v>
      </c>
      <c r="T43" s="180"/>
    </row>
    <row r="44" spans="1:21" x14ac:dyDescent="0.25">
      <c r="A44" s="57" t="s">
        <v>59</v>
      </c>
      <c r="B44" s="170">
        <v>0</v>
      </c>
      <c r="C44" s="170">
        <v>0</v>
      </c>
      <c r="D44" s="170">
        <v>0</v>
      </c>
      <c r="E44" s="170">
        <v>0</v>
      </c>
      <c r="F44" s="170">
        <v>0</v>
      </c>
      <c r="G44" s="170">
        <v>0</v>
      </c>
      <c r="H44" s="170">
        <v>0</v>
      </c>
      <c r="I44" s="170">
        <v>0</v>
      </c>
      <c r="J44" s="170">
        <v>0</v>
      </c>
      <c r="K44" s="170">
        <v>0</v>
      </c>
      <c r="L44" s="170">
        <v>0</v>
      </c>
      <c r="M44" s="170">
        <v>0</v>
      </c>
      <c r="N44" s="170">
        <v>0</v>
      </c>
      <c r="O44" s="170">
        <v>0</v>
      </c>
      <c r="P44" s="170">
        <v>0</v>
      </c>
      <c r="Q44" s="170">
        <v>0</v>
      </c>
      <c r="R44" s="170">
        <v>0</v>
      </c>
      <c r="S44" s="170">
        <v>0</v>
      </c>
      <c r="T44" s="180"/>
    </row>
    <row r="45" spans="1:21" x14ac:dyDescent="0.25">
      <c r="A45" s="57" t="s">
        <v>60</v>
      </c>
      <c r="B45" s="170">
        <v>0</v>
      </c>
      <c r="C45" s="170">
        <v>0</v>
      </c>
      <c r="D45" s="170">
        <v>0</v>
      </c>
      <c r="E45" s="170">
        <v>4155.8835175700005</v>
      </c>
      <c r="F45" s="170">
        <v>3351.2053363700002</v>
      </c>
      <c r="G45" s="170">
        <v>0</v>
      </c>
      <c r="H45" s="170">
        <v>0</v>
      </c>
      <c r="I45" s="170">
        <v>0</v>
      </c>
      <c r="J45" s="170">
        <v>0</v>
      </c>
      <c r="K45" s="170">
        <v>0</v>
      </c>
      <c r="L45" s="170">
        <v>0</v>
      </c>
      <c r="M45" s="170">
        <v>0</v>
      </c>
      <c r="N45" s="170">
        <v>0</v>
      </c>
      <c r="O45" s="170">
        <v>0</v>
      </c>
      <c r="P45" s="170">
        <v>0</v>
      </c>
      <c r="Q45" s="170">
        <v>0</v>
      </c>
      <c r="R45" s="170">
        <v>0</v>
      </c>
      <c r="S45" s="170">
        <v>7507.0888539400003</v>
      </c>
      <c r="T45" s="180"/>
    </row>
    <row r="46" spans="1:21" x14ac:dyDescent="0.25">
      <c r="A46" s="57" t="s">
        <v>603</v>
      </c>
      <c r="B46" s="170">
        <v>0</v>
      </c>
      <c r="C46" s="170">
        <v>0</v>
      </c>
      <c r="D46" s="170">
        <v>0</v>
      </c>
      <c r="E46" s="170">
        <v>0</v>
      </c>
      <c r="F46" s="170">
        <v>0</v>
      </c>
      <c r="G46" s="170">
        <v>0</v>
      </c>
      <c r="H46" s="170">
        <v>0</v>
      </c>
      <c r="I46" s="170">
        <v>0</v>
      </c>
      <c r="J46" s="170">
        <v>0</v>
      </c>
      <c r="K46" s="170">
        <v>0</v>
      </c>
      <c r="L46" s="170">
        <v>0</v>
      </c>
      <c r="M46" s="170">
        <v>0</v>
      </c>
      <c r="N46" s="170">
        <v>0</v>
      </c>
      <c r="O46" s="170">
        <v>0</v>
      </c>
      <c r="P46" s="170">
        <v>0</v>
      </c>
      <c r="Q46" s="170">
        <v>0</v>
      </c>
      <c r="R46" s="170">
        <v>15599.759822350034</v>
      </c>
      <c r="S46" s="170">
        <v>15599.759822350034</v>
      </c>
      <c r="T46" s="180"/>
    </row>
    <row r="47" spans="1:21" x14ac:dyDescent="0.25">
      <c r="A47" s="181" t="s">
        <v>62</v>
      </c>
      <c r="B47" s="171">
        <v>0</v>
      </c>
      <c r="C47" s="171">
        <v>98461.542365479851</v>
      </c>
      <c r="D47" s="171">
        <v>21298.050803349975</v>
      </c>
      <c r="E47" s="171">
        <v>38401.970844700001</v>
      </c>
      <c r="F47" s="171">
        <v>18626.806898000006</v>
      </c>
      <c r="G47" s="171">
        <v>45054.723273330019</v>
      </c>
      <c r="H47" s="171">
        <v>78825.458653159949</v>
      </c>
      <c r="I47" s="171">
        <v>265667.55313558999</v>
      </c>
      <c r="J47" s="171">
        <v>74274.535849010004</v>
      </c>
      <c r="K47" s="171">
        <v>57220.741791199951</v>
      </c>
      <c r="L47" s="171">
        <v>168895.29566229988</v>
      </c>
      <c r="M47" s="171">
        <v>13985.236844179997</v>
      </c>
      <c r="N47" s="171">
        <v>33618.065720370003</v>
      </c>
      <c r="O47" s="171">
        <v>26952.871552439996</v>
      </c>
      <c r="P47" s="171">
        <v>5710.5824641400022</v>
      </c>
      <c r="Q47" s="171">
        <v>729012.82758357748</v>
      </c>
      <c r="R47" s="171">
        <v>15599.759822350034</v>
      </c>
      <c r="S47" s="171">
        <v>1691606.0232631771</v>
      </c>
      <c r="T47" s="180"/>
    </row>
    <row r="48" spans="1:21" x14ac:dyDescent="0.25">
      <c r="A48" s="57" t="s">
        <v>63</v>
      </c>
      <c r="B48" s="182"/>
      <c r="C48" s="182"/>
      <c r="D48" s="182"/>
      <c r="E48" s="182"/>
      <c r="F48" s="182"/>
      <c r="G48" s="182"/>
      <c r="H48" s="182"/>
      <c r="I48" s="182"/>
      <c r="J48" s="182"/>
      <c r="K48" s="182"/>
      <c r="L48" s="182"/>
      <c r="M48" s="182"/>
      <c r="N48" s="182"/>
      <c r="O48" s="182"/>
      <c r="P48" s="182"/>
      <c r="Q48" s="182"/>
      <c r="R48" s="182"/>
      <c r="S48" s="182"/>
      <c r="T48" s="180"/>
    </row>
    <row r="49" spans="1:20" x14ac:dyDescent="0.25">
      <c r="A49" s="57" t="s">
        <v>53</v>
      </c>
      <c r="B49" s="170">
        <v>208152</v>
      </c>
      <c r="C49" s="170">
        <v>0</v>
      </c>
      <c r="D49" s="170">
        <v>5981</v>
      </c>
      <c r="E49" s="170">
        <v>457</v>
      </c>
      <c r="F49" s="170">
        <v>0</v>
      </c>
      <c r="G49" s="170">
        <v>593</v>
      </c>
      <c r="H49" s="170">
        <v>454</v>
      </c>
      <c r="I49" s="170">
        <v>19</v>
      </c>
      <c r="J49" s="170">
        <v>121</v>
      </c>
      <c r="K49" s="170">
        <v>650</v>
      </c>
      <c r="L49" s="170">
        <v>27866</v>
      </c>
      <c r="M49" s="170">
        <v>0</v>
      </c>
      <c r="N49" s="170">
        <v>16</v>
      </c>
      <c r="O49" s="170">
        <v>439</v>
      </c>
      <c r="P49" s="170">
        <v>0</v>
      </c>
      <c r="Q49" s="170">
        <v>0</v>
      </c>
      <c r="R49" s="170">
        <v>0</v>
      </c>
      <c r="S49" s="170">
        <v>244748</v>
      </c>
      <c r="T49" s="180"/>
    </row>
    <row r="50" spans="1:20" x14ac:dyDescent="0.25">
      <c r="A50" s="57" t="s">
        <v>64</v>
      </c>
      <c r="B50" s="170">
        <v>3808</v>
      </c>
      <c r="C50" s="170">
        <v>0</v>
      </c>
      <c r="D50" s="170">
        <v>0</v>
      </c>
      <c r="E50" s="170">
        <v>0</v>
      </c>
      <c r="F50" s="170">
        <v>0</v>
      </c>
      <c r="G50" s="170">
        <v>81</v>
      </c>
      <c r="H50" s="170">
        <v>0</v>
      </c>
      <c r="I50" s="170">
        <v>0</v>
      </c>
      <c r="J50" s="170">
        <v>0</v>
      </c>
      <c r="K50" s="170">
        <v>1</v>
      </c>
      <c r="L50" s="170">
        <v>2</v>
      </c>
      <c r="M50" s="170">
        <v>0</v>
      </c>
      <c r="N50" s="170">
        <v>0</v>
      </c>
      <c r="O50" s="170">
        <v>0</v>
      </c>
      <c r="P50" s="170">
        <v>0</v>
      </c>
      <c r="Q50" s="170">
        <v>0</v>
      </c>
      <c r="R50" s="170">
        <v>0</v>
      </c>
      <c r="S50" s="170">
        <v>3892</v>
      </c>
      <c r="T50" s="180"/>
    </row>
    <row r="51" spans="1:20" x14ac:dyDescent="0.25">
      <c r="A51" s="57" t="s">
        <v>65</v>
      </c>
      <c r="B51" s="170">
        <v>135</v>
      </c>
      <c r="C51" s="170">
        <v>0</v>
      </c>
      <c r="D51" s="170">
        <v>0</v>
      </c>
      <c r="E51" s="170">
        <v>0</v>
      </c>
      <c r="F51" s="170">
        <v>0</v>
      </c>
      <c r="G51" s="170">
        <v>0</v>
      </c>
      <c r="H51" s="170">
        <v>479</v>
      </c>
      <c r="I51" s="170">
        <v>0</v>
      </c>
      <c r="J51" s="170">
        <v>0</v>
      </c>
      <c r="K51" s="170">
        <v>0</v>
      </c>
      <c r="L51" s="170">
        <v>0</v>
      </c>
      <c r="M51" s="170">
        <v>0</v>
      </c>
      <c r="N51" s="170">
        <v>0</v>
      </c>
      <c r="O51" s="170">
        <v>0</v>
      </c>
      <c r="P51" s="170">
        <v>0</v>
      </c>
      <c r="Q51" s="170">
        <v>0</v>
      </c>
      <c r="R51" s="170">
        <v>0</v>
      </c>
      <c r="S51" s="170">
        <v>614</v>
      </c>
      <c r="T51" s="180"/>
    </row>
    <row r="52" spans="1:20" x14ac:dyDescent="0.25">
      <c r="A52" s="57" t="s">
        <v>69</v>
      </c>
      <c r="B52" s="170">
        <v>0</v>
      </c>
      <c r="C52" s="170">
        <v>0</v>
      </c>
      <c r="D52" s="170">
        <v>2</v>
      </c>
      <c r="E52" s="170">
        <v>0</v>
      </c>
      <c r="F52" s="170">
        <v>269</v>
      </c>
      <c r="G52" s="170">
        <v>0</v>
      </c>
      <c r="H52" s="170">
        <v>0</v>
      </c>
      <c r="I52" s="170">
        <v>0</v>
      </c>
      <c r="J52" s="170">
        <v>0</v>
      </c>
      <c r="K52" s="170">
        <v>0</v>
      </c>
      <c r="L52" s="170">
        <v>0</v>
      </c>
      <c r="M52" s="170">
        <v>0</v>
      </c>
      <c r="N52" s="170">
        <v>0</v>
      </c>
      <c r="O52" s="170">
        <v>0</v>
      </c>
      <c r="P52" s="170">
        <v>0</v>
      </c>
      <c r="Q52" s="170">
        <v>0</v>
      </c>
      <c r="R52" s="170">
        <v>0</v>
      </c>
      <c r="S52" s="170">
        <v>271</v>
      </c>
      <c r="T52" s="180"/>
    </row>
    <row r="53" spans="1:20" x14ac:dyDescent="0.25">
      <c r="A53" s="57" t="s">
        <v>70</v>
      </c>
      <c r="B53" s="170">
        <v>992</v>
      </c>
      <c r="C53" s="170">
        <v>0</v>
      </c>
      <c r="D53" s="170">
        <v>0</v>
      </c>
      <c r="E53" s="170">
        <v>0</v>
      </c>
      <c r="F53" s="170">
        <v>0</v>
      </c>
      <c r="G53" s="170">
        <v>0</v>
      </c>
      <c r="H53" s="170">
        <v>0</v>
      </c>
      <c r="I53" s="170">
        <v>0</v>
      </c>
      <c r="J53" s="170">
        <v>0</v>
      </c>
      <c r="K53" s="170">
        <v>0</v>
      </c>
      <c r="L53" s="170">
        <v>532</v>
      </c>
      <c r="M53" s="170">
        <v>0</v>
      </c>
      <c r="N53" s="170">
        <v>0</v>
      </c>
      <c r="O53" s="170">
        <v>0</v>
      </c>
      <c r="P53" s="170">
        <v>0</v>
      </c>
      <c r="Q53" s="170">
        <v>0</v>
      </c>
      <c r="R53" s="170">
        <v>0</v>
      </c>
      <c r="S53" s="170">
        <v>1524</v>
      </c>
      <c r="T53" s="180"/>
    </row>
    <row r="54" spans="1:20" x14ac:dyDescent="0.25">
      <c r="A54" s="57" t="s">
        <v>54</v>
      </c>
      <c r="B54" s="170">
        <v>0</v>
      </c>
      <c r="C54" s="170">
        <v>0</v>
      </c>
      <c r="D54" s="170">
        <v>2709</v>
      </c>
      <c r="E54" s="170">
        <v>20</v>
      </c>
      <c r="F54" s="170">
        <v>2517</v>
      </c>
      <c r="G54" s="170">
        <v>0</v>
      </c>
      <c r="H54" s="170">
        <v>0</v>
      </c>
      <c r="I54" s="170">
        <v>0</v>
      </c>
      <c r="J54" s="170">
        <v>0</v>
      </c>
      <c r="K54" s="170">
        <v>0</v>
      </c>
      <c r="L54" s="170">
        <v>0</v>
      </c>
      <c r="M54" s="170">
        <v>0</v>
      </c>
      <c r="N54" s="170">
        <v>0</v>
      </c>
      <c r="O54" s="170">
        <v>0</v>
      </c>
      <c r="P54" s="170">
        <v>0</v>
      </c>
      <c r="Q54" s="170">
        <v>0</v>
      </c>
      <c r="R54" s="170">
        <v>0</v>
      </c>
      <c r="S54" s="170">
        <v>5246</v>
      </c>
      <c r="T54" s="180"/>
    </row>
    <row r="55" spans="1:20" x14ac:dyDescent="0.25">
      <c r="A55" s="57" t="s">
        <v>55</v>
      </c>
      <c r="B55" s="170">
        <v>0</v>
      </c>
      <c r="C55" s="170">
        <v>2083</v>
      </c>
      <c r="D55" s="170">
        <v>510</v>
      </c>
      <c r="E55" s="170">
        <v>2595</v>
      </c>
      <c r="F55" s="170">
        <v>12233</v>
      </c>
      <c r="G55" s="170">
        <v>297</v>
      </c>
      <c r="H55" s="170">
        <v>3500</v>
      </c>
      <c r="I55" s="170">
        <v>4446</v>
      </c>
      <c r="J55" s="170">
        <v>13120</v>
      </c>
      <c r="K55" s="170">
        <v>1733</v>
      </c>
      <c r="L55" s="170">
        <v>23012</v>
      </c>
      <c r="M55" s="170">
        <v>168</v>
      </c>
      <c r="N55" s="170">
        <v>2104</v>
      </c>
      <c r="O55" s="170">
        <v>1445</v>
      </c>
      <c r="P55" s="170">
        <v>58</v>
      </c>
      <c r="Q55" s="170">
        <v>0</v>
      </c>
      <c r="R55" s="170">
        <v>0</v>
      </c>
      <c r="S55" s="170">
        <v>67304</v>
      </c>
      <c r="T55" s="180"/>
    </row>
    <row r="56" spans="1:20" x14ac:dyDescent="0.25">
      <c r="A56" s="57" t="s">
        <v>71</v>
      </c>
      <c r="B56" s="170">
        <v>0</v>
      </c>
      <c r="C56" s="170">
        <v>114</v>
      </c>
      <c r="D56" s="170">
        <v>0</v>
      </c>
      <c r="E56" s="170">
        <v>238</v>
      </c>
      <c r="F56" s="170">
        <v>44</v>
      </c>
      <c r="G56" s="170">
        <v>28</v>
      </c>
      <c r="H56" s="170">
        <v>1000</v>
      </c>
      <c r="I56" s="170">
        <v>390</v>
      </c>
      <c r="J56" s="170">
        <v>1383</v>
      </c>
      <c r="K56" s="170">
        <v>330</v>
      </c>
      <c r="L56" s="170">
        <v>4285</v>
      </c>
      <c r="M56" s="170">
        <v>95</v>
      </c>
      <c r="N56" s="170">
        <v>286</v>
      </c>
      <c r="O56" s="170">
        <v>122</v>
      </c>
      <c r="P56" s="170">
        <v>11</v>
      </c>
      <c r="Q56" s="170">
        <v>26465</v>
      </c>
      <c r="R56" s="170">
        <v>0</v>
      </c>
      <c r="S56" s="170">
        <v>34791</v>
      </c>
      <c r="T56" s="180"/>
    </row>
    <row r="57" spans="1:20" x14ac:dyDescent="0.25">
      <c r="A57" s="57" t="s">
        <v>72</v>
      </c>
      <c r="B57" s="170">
        <v>1</v>
      </c>
      <c r="C57" s="170">
        <v>2705</v>
      </c>
      <c r="D57" s="170">
        <v>0</v>
      </c>
      <c r="E57" s="170">
        <v>24</v>
      </c>
      <c r="F57" s="170">
        <v>1</v>
      </c>
      <c r="G57" s="170">
        <v>3</v>
      </c>
      <c r="H57" s="170">
        <v>213</v>
      </c>
      <c r="I57" s="170">
        <v>178</v>
      </c>
      <c r="J57" s="170">
        <v>153</v>
      </c>
      <c r="K57" s="170">
        <v>32</v>
      </c>
      <c r="L57" s="170">
        <v>123</v>
      </c>
      <c r="M57" s="170">
        <v>10</v>
      </c>
      <c r="N57" s="170">
        <v>13</v>
      </c>
      <c r="O57" s="170">
        <v>66</v>
      </c>
      <c r="P57" s="170">
        <v>1</v>
      </c>
      <c r="Q57" s="170">
        <v>113586</v>
      </c>
      <c r="R57" s="170">
        <v>0</v>
      </c>
      <c r="S57" s="170">
        <v>117109</v>
      </c>
      <c r="T57" s="180"/>
    </row>
    <row r="58" spans="1:20" x14ac:dyDescent="0.25">
      <c r="A58" s="57" t="s">
        <v>73</v>
      </c>
      <c r="B58" s="170">
        <v>0</v>
      </c>
      <c r="C58" s="170">
        <v>10</v>
      </c>
      <c r="D58" s="170">
        <v>2</v>
      </c>
      <c r="E58" s="170">
        <v>25</v>
      </c>
      <c r="F58" s="170">
        <v>6</v>
      </c>
      <c r="G58" s="170">
        <v>0</v>
      </c>
      <c r="H58" s="170">
        <v>127</v>
      </c>
      <c r="I58" s="170">
        <v>498</v>
      </c>
      <c r="J58" s="170">
        <v>393</v>
      </c>
      <c r="K58" s="170">
        <v>16</v>
      </c>
      <c r="L58" s="170">
        <v>258</v>
      </c>
      <c r="M58" s="170">
        <v>3</v>
      </c>
      <c r="N58" s="170">
        <v>50</v>
      </c>
      <c r="O58" s="170">
        <v>12</v>
      </c>
      <c r="P58" s="170">
        <v>0</v>
      </c>
      <c r="Q58" s="170">
        <v>4775</v>
      </c>
      <c r="R58" s="170">
        <v>0</v>
      </c>
      <c r="S58" s="170">
        <v>6175</v>
      </c>
      <c r="T58" s="180"/>
    </row>
    <row r="59" spans="1:20" x14ac:dyDescent="0.25">
      <c r="A59" s="57" t="s">
        <v>74</v>
      </c>
      <c r="B59" s="170">
        <v>0</v>
      </c>
      <c r="C59" s="170">
        <v>0</v>
      </c>
      <c r="D59" s="170">
        <v>0</v>
      </c>
      <c r="E59" s="170">
        <v>0</v>
      </c>
      <c r="F59" s="170">
        <v>0</v>
      </c>
      <c r="G59" s="170">
        <v>0</v>
      </c>
      <c r="H59" s="170">
        <v>0</v>
      </c>
      <c r="I59" s="170">
        <v>2008</v>
      </c>
      <c r="J59" s="170">
        <v>0</v>
      </c>
      <c r="K59" s="170">
        <v>0</v>
      </c>
      <c r="L59" s="170">
        <v>0</v>
      </c>
      <c r="M59" s="170">
        <v>0</v>
      </c>
      <c r="N59" s="170">
        <v>0</v>
      </c>
      <c r="O59" s="170">
        <v>0</v>
      </c>
      <c r="P59" s="170">
        <v>0</v>
      </c>
      <c r="Q59" s="170">
        <v>0</v>
      </c>
      <c r="R59" s="170">
        <v>0</v>
      </c>
      <c r="S59" s="170">
        <v>2008</v>
      </c>
      <c r="T59" s="180"/>
    </row>
    <row r="60" spans="1:20" x14ac:dyDescent="0.25">
      <c r="A60" s="57" t="s">
        <v>75</v>
      </c>
      <c r="B60" s="170">
        <v>9118</v>
      </c>
      <c r="C60" s="170">
        <v>0</v>
      </c>
      <c r="D60" s="170">
        <v>169328</v>
      </c>
      <c r="E60" s="170">
        <v>0</v>
      </c>
      <c r="F60" s="170">
        <v>0</v>
      </c>
      <c r="G60" s="170">
        <v>0</v>
      </c>
      <c r="H60" s="170">
        <v>0</v>
      </c>
      <c r="I60" s="170">
        <v>0</v>
      </c>
      <c r="J60" s="170">
        <v>0</v>
      </c>
      <c r="K60" s="170">
        <v>0</v>
      </c>
      <c r="L60" s="170">
        <v>0</v>
      </c>
      <c r="M60" s="170">
        <v>0</v>
      </c>
      <c r="N60" s="170">
        <v>0</v>
      </c>
      <c r="O60" s="170">
        <v>0</v>
      </c>
      <c r="P60" s="170">
        <v>0</v>
      </c>
      <c r="Q60" s="170">
        <v>0</v>
      </c>
      <c r="R60" s="170">
        <v>0</v>
      </c>
      <c r="S60" s="170">
        <v>178446</v>
      </c>
      <c r="T60" s="180"/>
    </row>
    <row r="61" spans="1:20" x14ac:dyDescent="0.25">
      <c r="A61" s="57" t="s">
        <v>76</v>
      </c>
      <c r="B61" s="170">
        <v>0</v>
      </c>
      <c r="C61" s="170">
        <v>0</v>
      </c>
      <c r="D61" s="170">
        <v>0</v>
      </c>
      <c r="E61" s="170">
        <v>0</v>
      </c>
      <c r="F61" s="170">
        <v>0</v>
      </c>
      <c r="G61" s="170">
        <v>0</v>
      </c>
      <c r="H61" s="170">
        <v>0</v>
      </c>
      <c r="I61" s="170">
        <v>0</v>
      </c>
      <c r="J61" s="170">
        <v>0</v>
      </c>
      <c r="K61" s="170">
        <v>0</v>
      </c>
      <c r="L61" s="170">
        <v>0</v>
      </c>
      <c r="M61" s="170">
        <v>0</v>
      </c>
      <c r="N61" s="170">
        <v>0</v>
      </c>
      <c r="O61" s="170">
        <v>0</v>
      </c>
      <c r="P61" s="170">
        <v>0</v>
      </c>
      <c r="Q61" s="170">
        <v>0</v>
      </c>
      <c r="R61" s="170">
        <v>0</v>
      </c>
      <c r="S61" s="170">
        <v>0</v>
      </c>
      <c r="T61" s="180"/>
    </row>
    <row r="62" spans="1:20" x14ac:dyDescent="0.25">
      <c r="A62" s="57" t="s">
        <v>77</v>
      </c>
      <c r="B62" s="170">
        <v>0</v>
      </c>
      <c r="C62" s="170">
        <v>0</v>
      </c>
      <c r="D62" s="170">
        <v>0</v>
      </c>
      <c r="E62" s="170">
        <v>0</v>
      </c>
      <c r="F62" s="170">
        <v>0</v>
      </c>
      <c r="G62" s="170">
        <v>0</v>
      </c>
      <c r="H62" s="170">
        <v>0</v>
      </c>
      <c r="I62" s="170">
        <v>0</v>
      </c>
      <c r="J62" s="170">
        <v>0</v>
      </c>
      <c r="K62" s="170">
        <v>0</v>
      </c>
      <c r="L62" s="170">
        <v>0</v>
      </c>
      <c r="M62" s="170">
        <v>0</v>
      </c>
      <c r="N62" s="170">
        <v>0</v>
      </c>
      <c r="O62" s="170">
        <v>0</v>
      </c>
      <c r="P62" s="170">
        <v>0</v>
      </c>
      <c r="Q62" s="170">
        <v>0</v>
      </c>
      <c r="R62" s="170">
        <v>0</v>
      </c>
      <c r="S62" s="170">
        <v>0</v>
      </c>
      <c r="T62" s="180"/>
    </row>
    <row r="63" spans="1:20" x14ac:dyDescent="0.25">
      <c r="A63" s="57" t="s">
        <v>78</v>
      </c>
      <c r="B63" s="170">
        <v>0</v>
      </c>
      <c r="C63" s="170">
        <v>0</v>
      </c>
      <c r="D63" s="170">
        <v>0</v>
      </c>
      <c r="E63" s="170">
        <v>1</v>
      </c>
      <c r="F63" s="170">
        <v>0</v>
      </c>
      <c r="G63" s="170">
        <v>0</v>
      </c>
      <c r="H63" s="170">
        <v>0</v>
      </c>
      <c r="I63" s="170">
        <v>0</v>
      </c>
      <c r="J63" s="170">
        <v>0</v>
      </c>
      <c r="K63" s="170">
        <v>0</v>
      </c>
      <c r="L63" s="170">
        <v>0</v>
      </c>
      <c r="M63" s="170">
        <v>0</v>
      </c>
      <c r="N63" s="170">
        <v>0</v>
      </c>
      <c r="O63" s="170">
        <v>0</v>
      </c>
      <c r="P63" s="170">
        <v>0</v>
      </c>
      <c r="Q63" s="170">
        <v>0</v>
      </c>
      <c r="R63" s="170">
        <v>0</v>
      </c>
      <c r="S63" s="170">
        <v>1</v>
      </c>
      <c r="T63" s="180"/>
    </row>
    <row r="64" spans="1:20" x14ac:dyDescent="0.25">
      <c r="A64" s="57" t="s">
        <v>79</v>
      </c>
      <c r="B64" s="170">
        <v>0</v>
      </c>
      <c r="C64" s="170">
        <v>0</v>
      </c>
      <c r="D64" s="170">
        <v>0</v>
      </c>
      <c r="E64" s="170">
        <v>0</v>
      </c>
      <c r="F64" s="170">
        <v>0</v>
      </c>
      <c r="G64" s="170">
        <v>0</v>
      </c>
      <c r="H64" s="170">
        <v>0</v>
      </c>
      <c r="I64" s="170">
        <v>0</v>
      </c>
      <c r="J64" s="170">
        <v>0</v>
      </c>
      <c r="K64" s="170">
        <v>0</v>
      </c>
      <c r="L64" s="170">
        <v>0</v>
      </c>
      <c r="M64" s="170">
        <v>0</v>
      </c>
      <c r="N64" s="170">
        <v>0</v>
      </c>
      <c r="O64" s="170">
        <v>0</v>
      </c>
      <c r="P64" s="170">
        <v>0</v>
      </c>
      <c r="Q64" s="170">
        <v>0</v>
      </c>
      <c r="R64" s="170">
        <v>2118</v>
      </c>
      <c r="S64" s="170">
        <v>2118</v>
      </c>
      <c r="T64" s="180"/>
    </row>
    <row r="65" spans="1:20" x14ac:dyDescent="0.25">
      <c r="A65" s="181" t="s">
        <v>80</v>
      </c>
      <c r="B65" s="171">
        <v>222206</v>
      </c>
      <c r="C65" s="171">
        <v>4912</v>
      </c>
      <c r="D65" s="171">
        <v>178532</v>
      </c>
      <c r="E65" s="171">
        <v>3360</v>
      </c>
      <c r="F65" s="171">
        <v>15070</v>
      </c>
      <c r="G65" s="171">
        <v>1002</v>
      </c>
      <c r="H65" s="171">
        <v>5773</v>
      </c>
      <c r="I65" s="171">
        <v>7539</v>
      </c>
      <c r="J65" s="171">
        <v>15170</v>
      </c>
      <c r="K65" s="171">
        <v>2762</v>
      </c>
      <c r="L65" s="171">
        <v>56078</v>
      </c>
      <c r="M65" s="171">
        <v>276</v>
      </c>
      <c r="N65" s="171">
        <v>2469</v>
      </c>
      <c r="O65" s="171">
        <v>2084</v>
      </c>
      <c r="P65" s="171">
        <v>70</v>
      </c>
      <c r="Q65" s="171">
        <v>144826</v>
      </c>
      <c r="R65" s="171">
        <v>2118</v>
      </c>
      <c r="S65" s="171">
        <v>664247</v>
      </c>
      <c r="T65" s="180"/>
    </row>
    <row r="66" spans="1:20" x14ac:dyDescent="0.25">
      <c r="A66" s="183" t="s">
        <v>604</v>
      </c>
      <c r="B66" s="184">
        <v>222206</v>
      </c>
      <c r="C66" s="184">
        <v>103373.54236547985</v>
      </c>
      <c r="D66" s="184">
        <v>199830.05080334996</v>
      </c>
      <c r="E66" s="184">
        <v>41762</v>
      </c>
      <c r="F66" s="184">
        <v>33696.80689800001</v>
      </c>
      <c r="G66" s="184">
        <v>46057</v>
      </c>
      <c r="H66" s="184">
        <v>84598</v>
      </c>
      <c r="I66" s="184">
        <v>273207</v>
      </c>
      <c r="J66" s="184">
        <v>89445</v>
      </c>
      <c r="K66" s="184">
        <v>59982.741791199951</v>
      </c>
      <c r="L66" s="184">
        <v>224973</v>
      </c>
      <c r="M66" s="184">
        <v>14261</v>
      </c>
      <c r="N66" s="184">
        <v>36087.065720370003</v>
      </c>
      <c r="O66" s="184">
        <v>29036.871552439996</v>
      </c>
      <c r="P66" s="184">
        <v>5780.5824641400022</v>
      </c>
      <c r="Q66" s="184">
        <v>873838.82758357748</v>
      </c>
      <c r="R66" s="184">
        <v>17717.759822350032</v>
      </c>
      <c r="S66" s="184">
        <v>2355853</v>
      </c>
      <c r="T66" s="180"/>
    </row>
  </sheetData>
  <hyperlinks>
    <hyperlink ref="W1" location="Index!A1" display="Index"/>
  </hyperlinks>
  <pageMargins left="0.70866141732283472" right="0.70866141732283472" top="0.74803149606299213" bottom="0.74803149606299213" header="0.31496062992125984" footer="0.31496062992125984"/>
  <pageSetup paperSize="9" scale="54" fitToHeight="3" orientation="landscape" r:id="rId1"/>
  <rowBreaks count="1" manualBreakCount="1">
    <brk id="3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showGridLines="0" zoomScaleNormal="100" zoomScaleSheetLayoutView="100" workbookViewId="0"/>
  </sheetViews>
  <sheetFormatPr defaultRowHeight="15" x14ac:dyDescent="0.25"/>
  <cols>
    <col min="1" max="1" width="43.140625" customWidth="1"/>
    <col min="2" max="7" width="9.7109375" customWidth="1"/>
    <col min="8" max="8" width="10" customWidth="1"/>
    <col min="9" max="9" width="9.7109375" customWidth="1"/>
    <col min="10" max="10" width="1.7109375" customWidth="1"/>
    <col min="11" max="16" width="9.7109375" customWidth="1"/>
    <col min="17" max="17" width="10.85546875" customWidth="1"/>
    <col min="18" max="18" width="9.140625" customWidth="1"/>
  </cols>
  <sheetData>
    <row r="1" spans="1:20" ht="19.5" x14ac:dyDescent="0.25">
      <c r="A1" s="38" t="s">
        <v>605</v>
      </c>
      <c r="B1" s="38"/>
      <c r="C1" s="38"/>
      <c r="D1" s="38"/>
      <c r="E1" s="38"/>
      <c r="F1" s="38"/>
      <c r="G1" s="38"/>
      <c r="H1" s="38"/>
      <c r="I1" s="38"/>
      <c r="J1" s="38"/>
      <c r="K1" s="38"/>
      <c r="L1" s="38"/>
      <c r="M1" s="38"/>
      <c r="N1" s="38"/>
      <c r="O1" s="38"/>
      <c r="P1" s="38"/>
      <c r="Q1" s="38"/>
      <c r="R1" s="38"/>
      <c r="T1" s="40" t="s">
        <v>46</v>
      </c>
    </row>
    <row r="2" spans="1:20" ht="18" customHeight="1" x14ac:dyDescent="0.25">
      <c r="A2" s="158"/>
      <c r="B2" s="188" t="s">
        <v>50</v>
      </c>
      <c r="C2" s="188" t="s">
        <v>50</v>
      </c>
      <c r="D2" s="188" t="s">
        <v>50</v>
      </c>
      <c r="E2" s="188">
        <v>2016</v>
      </c>
      <c r="F2" s="188" t="s">
        <v>50</v>
      </c>
      <c r="G2" s="188" t="s">
        <v>50</v>
      </c>
      <c r="H2" s="188" t="s">
        <v>50</v>
      </c>
      <c r="I2" s="188" t="s">
        <v>50</v>
      </c>
      <c r="J2" s="158" t="s">
        <v>50</v>
      </c>
      <c r="K2" s="188" t="s">
        <v>50</v>
      </c>
      <c r="L2" s="188" t="s">
        <v>50</v>
      </c>
      <c r="M2" s="188" t="s">
        <v>50</v>
      </c>
      <c r="N2" s="188" t="s">
        <v>50</v>
      </c>
      <c r="O2" s="188">
        <v>2015</v>
      </c>
      <c r="P2" s="188" t="s">
        <v>50</v>
      </c>
      <c r="Q2" s="188" t="s">
        <v>50</v>
      </c>
      <c r="R2" s="188" t="s">
        <v>50</v>
      </c>
    </row>
    <row r="3" spans="1:20" x14ac:dyDescent="0.25">
      <c r="A3" s="158"/>
      <c r="B3" s="158"/>
      <c r="C3" s="158" t="s">
        <v>606</v>
      </c>
      <c r="D3" s="158" t="s">
        <v>607</v>
      </c>
      <c r="E3" s="158" t="s">
        <v>608</v>
      </c>
      <c r="F3" s="158" t="s">
        <v>609</v>
      </c>
      <c r="G3" s="158"/>
      <c r="H3" s="158"/>
      <c r="I3" s="158"/>
      <c r="J3" s="158"/>
      <c r="K3" s="158"/>
      <c r="L3" s="158" t="s">
        <v>606</v>
      </c>
      <c r="M3" s="158" t="s">
        <v>607</v>
      </c>
      <c r="N3" s="158" t="s">
        <v>608</v>
      </c>
      <c r="O3" s="158" t="s">
        <v>609</v>
      </c>
      <c r="P3" s="158"/>
      <c r="Q3" s="158"/>
      <c r="R3" s="158"/>
    </row>
    <row r="4" spans="1:20" ht="15" customHeight="1" thickBot="1" x14ac:dyDescent="0.3">
      <c r="A4" s="46" t="s">
        <v>49</v>
      </c>
      <c r="B4" s="47" t="s">
        <v>610</v>
      </c>
      <c r="C4" s="47" t="s">
        <v>611</v>
      </c>
      <c r="D4" s="47" t="s">
        <v>612</v>
      </c>
      <c r="E4" s="47" t="s">
        <v>613</v>
      </c>
      <c r="F4" s="47" t="s">
        <v>614</v>
      </c>
      <c r="G4" s="47" t="s">
        <v>615</v>
      </c>
      <c r="H4" s="47" t="s">
        <v>616</v>
      </c>
      <c r="I4" s="47" t="s">
        <v>122</v>
      </c>
      <c r="J4" s="47" t="s">
        <v>50</v>
      </c>
      <c r="K4" s="47" t="s">
        <v>610</v>
      </c>
      <c r="L4" s="47" t="s">
        <v>611</v>
      </c>
      <c r="M4" s="47" t="s">
        <v>612</v>
      </c>
      <c r="N4" s="47" t="s">
        <v>613</v>
      </c>
      <c r="O4" s="47" t="s">
        <v>614</v>
      </c>
      <c r="P4" s="47" t="s">
        <v>615</v>
      </c>
      <c r="Q4" s="47" t="s">
        <v>616</v>
      </c>
      <c r="R4" s="47" t="s">
        <v>122</v>
      </c>
    </row>
    <row r="5" spans="1:20" x14ac:dyDescent="0.25">
      <c r="A5" s="189" t="s">
        <v>52</v>
      </c>
      <c r="B5" s="80"/>
      <c r="C5" s="80"/>
      <c r="D5" s="80"/>
      <c r="E5" s="80"/>
      <c r="F5" s="80"/>
      <c r="G5" s="80"/>
      <c r="H5" s="80"/>
      <c r="I5" s="80"/>
      <c r="J5" s="190" t="s">
        <v>50</v>
      </c>
      <c r="K5" s="80"/>
      <c r="L5" s="80"/>
      <c r="M5" s="80"/>
      <c r="N5" s="80"/>
      <c r="O5" s="80"/>
      <c r="P5" s="80"/>
      <c r="Q5" s="80"/>
      <c r="R5" s="80"/>
    </row>
    <row r="6" spans="1:20" x14ac:dyDescent="0.25">
      <c r="A6" s="189" t="s">
        <v>53</v>
      </c>
      <c r="B6" s="191">
        <v>0</v>
      </c>
      <c r="C6" s="191">
        <v>0</v>
      </c>
      <c r="D6" s="191">
        <v>0</v>
      </c>
      <c r="E6" s="191">
        <v>0</v>
      </c>
      <c r="F6" s="191">
        <v>0</v>
      </c>
      <c r="G6" s="191">
        <v>0</v>
      </c>
      <c r="H6" s="191">
        <v>0</v>
      </c>
      <c r="I6" s="191">
        <v>0</v>
      </c>
      <c r="J6" s="170"/>
      <c r="K6" s="170">
        <v>0</v>
      </c>
      <c r="L6" s="170">
        <v>0</v>
      </c>
      <c r="M6" s="170">
        <v>0</v>
      </c>
      <c r="N6" s="170">
        <v>0</v>
      </c>
      <c r="O6" s="170">
        <v>0</v>
      </c>
      <c r="P6" s="170">
        <v>0</v>
      </c>
      <c r="Q6" s="170">
        <v>0</v>
      </c>
      <c r="R6" s="170">
        <v>0</v>
      </c>
    </row>
    <row r="7" spans="1:20" x14ac:dyDescent="0.25">
      <c r="A7" s="189" t="s">
        <v>54</v>
      </c>
      <c r="B7" s="170">
        <v>5967</v>
      </c>
      <c r="C7" s="170">
        <v>16925</v>
      </c>
      <c r="D7" s="170">
        <v>4740</v>
      </c>
      <c r="E7" s="170">
        <v>1392</v>
      </c>
      <c r="F7" s="170">
        <v>1669</v>
      </c>
      <c r="G7" s="170">
        <v>6106</v>
      </c>
      <c r="H7" s="170">
        <v>0</v>
      </c>
      <c r="I7" s="170">
        <v>36799</v>
      </c>
      <c r="J7" s="170" t="s">
        <v>50</v>
      </c>
      <c r="K7" s="170">
        <v>6873</v>
      </c>
      <c r="L7" s="170">
        <v>16191</v>
      </c>
      <c r="M7" s="170">
        <v>784</v>
      </c>
      <c r="N7" s="170">
        <v>816</v>
      </c>
      <c r="O7" s="170">
        <v>447</v>
      </c>
      <c r="P7" s="170">
        <v>7172</v>
      </c>
      <c r="Q7" s="170">
        <v>0</v>
      </c>
      <c r="R7" s="170">
        <v>32283</v>
      </c>
    </row>
    <row r="8" spans="1:20" x14ac:dyDescent="0.25">
      <c r="A8" s="189" t="s">
        <v>55</v>
      </c>
      <c r="B8" s="170">
        <v>11733</v>
      </c>
      <c r="C8" s="170">
        <v>165146</v>
      </c>
      <c r="D8" s="170">
        <v>155322</v>
      </c>
      <c r="E8" s="170">
        <v>48427</v>
      </c>
      <c r="F8" s="170">
        <v>67853</v>
      </c>
      <c r="G8" s="170">
        <v>452816</v>
      </c>
      <c r="H8" s="170">
        <v>0</v>
      </c>
      <c r="I8" s="170">
        <v>901297</v>
      </c>
      <c r="J8" s="170" t="s">
        <v>50</v>
      </c>
      <c r="K8" s="170">
        <v>8884</v>
      </c>
      <c r="L8" s="170">
        <v>146887</v>
      </c>
      <c r="M8" s="170">
        <v>131767</v>
      </c>
      <c r="N8" s="170">
        <v>53728</v>
      </c>
      <c r="O8" s="170">
        <v>60084</v>
      </c>
      <c r="P8" s="170">
        <v>459737</v>
      </c>
      <c r="Q8" s="170">
        <v>0</v>
      </c>
      <c r="R8" s="170">
        <v>861087</v>
      </c>
    </row>
    <row r="9" spans="1:20" x14ac:dyDescent="0.25">
      <c r="A9" s="189" t="s">
        <v>56</v>
      </c>
      <c r="B9" s="170">
        <v>0</v>
      </c>
      <c r="C9" s="170">
        <v>0</v>
      </c>
      <c r="D9" s="170">
        <v>0</v>
      </c>
      <c r="E9" s="170">
        <v>0</v>
      </c>
      <c r="F9" s="170">
        <v>0</v>
      </c>
      <c r="G9" s="170">
        <v>0</v>
      </c>
      <c r="H9" s="170">
        <v>0</v>
      </c>
      <c r="I9" s="170">
        <v>0</v>
      </c>
      <c r="J9" s="170"/>
      <c r="K9" s="170"/>
      <c r="L9" s="170"/>
      <c r="M9" s="170"/>
      <c r="N9" s="170"/>
      <c r="O9" s="170"/>
      <c r="P9" s="170"/>
      <c r="Q9" s="170"/>
      <c r="R9" s="170"/>
    </row>
    <row r="10" spans="1:20" x14ac:dyDescent="0.25">
      <c r="A10" s="192" t="s">
        <v>57</v>
      </c>
      <c r="B10" s="170">
        <v>0</v>
      </c>
      <c r="C10" s="170">
        <v>5576</v>
      </c>
      <c r="D10" s="170">
        <v>3459</v>
      </c>
      <c r="E10" s="170">
        <v>3422</v>
      </c>
      <c r="F10" s="170">
        <v>3842</v>
      </c>
      <c r="G10" s="170">
        <v>680933</v>
      </c>
      <c r="H10" s="170">
        <v>0</v>
      </c>
      <c r="I10" s="170">
        <v>697233</v>
      </c>
      <c r="J10" s="170" t="s">
        <v>50</v>
      </c>
      <c r="K10" s="170">
        <v>0</v>
      </c>
      <c r="L10" s="170">
        <v>3925</v>
      </c>
      <c r="M10" s="170">
        <v>1928</v>
      </c>
      <c r="N10" s="170">
        <v>1964</v>
      </c>
      <c r="O10" s="170">
        <v>2634</v>
      </c>
      <c r="P10" s="170">
        <v>630127</v>
      </c>
      <c r="Q10" s="170">
        <v>0</v>
      </c>
      <c r="R10" s="170">
        <v>640578</v>
      </c>
    </row>
    <row r="11" spans="1:20" x14ac:dyDescent="0.25">
      <c r="A11" s="192" t="s">
        <v>58</v>
      </c>
      <c r="B11" s="170">
        <v>0</v>
      </c>
      <c r="C11" s="170">
        <v>12419</v>
      </c>
      <c r="D11" s="170">
        <v>11272</v>
      </c>
      <c r="E11" s="170">
        <v>4290</v>
      </c>
      <c r="F11" s="170">
        <v>2711</v>
      </c>
      <c r="G11" s="170">
        <v>73574</v>
      </c>
      <c r="H11" s="170">
        <v>0</v>
      </c>
      <c r="I11" s="170">
        <v>104266</v>
      </c>
      <c r="J11" s="170" t="s">
        <v>50</v>
      </c>
      <c r="K11" s="170">
        <v>0</v>
      </c>
      <c r="L11" s="170">
        <v>16006</v>
      </c>
      <c r="M11" s="170">
        <v>11097</v>
      </c>
      <c r="N11" s="170">
        <v>5637</v>
      </c>
      <c r="O11" s="170">
        <v>4269</v>
      </c>
      <c r="P11" s="170">
        <v>97542</v>
      </c>
      <c r="Q11" s="170">
        <v>0</v>
      </c>
      <c r="R11" s="170">
        <v>134551</v>
      </c>
    </row>
    <row r="12" spans="1:20" x14ac:dyDescent="0.25">
      <c r="A12" s="189" t="s">
        <v>59</v>
      </c>
      <c r="B12" s="170">
        <v>0</v>
      </c>
      <c r="C12" s="170">
        <v>0</v>
      </c>
      <c r="D12" s="170">
        <v>0</v>
      </c>
      <c r="E12" s="170">
        <v>0</v>
      </c>
      <c r="F12" s="170">
        <v>0</v>
      </c>
      <c r="G12" s="170">
        <v>0</v>
      </c>
      <c r="H12" s="170">
        <v>0</v>
      </c>
      <c r="I12" s="170">
        <v>0</v>
      </c>
      <c r="J12" s="170"/>
      <c r="K12" s="170">
        <v>0</v>
      </c>
      <c r="L12" s="170">
        <v>0</v>
      </c>
      <c r="M12" s="170">
        <v>0</v>
      </c>
      <c r="N12" s="170">
        <v>0</v>
      </c>
      <c r="O12" s="170">
        <v>0</v>
      </c>
      <c r="P12" s="170">
        <v>0</v>
      </c>
      <c r="Q12" s="170">
        <v>0</v>
      </c>
      <c r="R12" s="170">
        <v>0</v>
      </c>
    </row>
    <row r="13" spans="1:20" x14ac:dyDescent="0.25">
      <c r="A13" s="189" t="s">
        <v>60</v>
      </c>
      <c r="B13" s="170">
        <v>0</v>
      </c>
      <c r="C13" s="170">
        <v>0</v>
      </c>
      <c r="D13" s="170">
        <v>0</v>
      </c>
      <c r="E13" s="170">
        <v>64</v>
      </c>
      <c r="F13" s="170">
        <v>41</v>
      </c>
      <c r="G13" s="170">
        <v>4622</v>
      </c>
      <c r="H13" s="170">
        <v>0</v>
      </c>
      <c r="I13" s="170">
        <v>4728</v>
      </c>
      <c r="J13" s="170" t="s">
        <v>50</v>
      </c>
      <c r="K13" s="170">
        <v>0</v>
      </c>
      <c r="L13" s="170">
        <v>41</v>
      </c>
      <c r="M13" s="170">
        <v>237</v>
      </c>
      <c r="N13" s="170">
        <v>0</v>
      </c>
      <c r="O13" s="170">
        <v>74</v>
      </c>
      <c r="P13" s="170">
        <v>7155</v>
      </c>
      <c r="Q13" s="170">
        <v>0</v>
      </c>
      <c r="R13" s="170">
        <v>7507</v>
      </c>
    </row>
    <row r="14" spans="1:20" x14ac:dyDescent="0.25">
      <c r="A14" s="189" t="s">
        <v>603</v>
      </c>
      <c r="B14" s="170">
        <v>0</v>
      </c>
      <c r="C14" s="170">
        <v>0</v>
      </c>
      <c r="D14" s="170">
        <v>0</v>
      </c>
      <c r="E14" s="170">
        <v>0</v>
      </c>
      <c r="F14" s="170">
        <v>0</v>
      </c>
      <c r="G14" s="170">
        <v>0</v>
      </c>
      <c r="H14" s="170">
        <v>13341</v>
      </c>
      <c r="I14" s="170">
        <v>13341</v>
      </c>
      <c r="J14" s="170" t="s">
        <v>50</v>
      </c>
      <c r="K14" s="170">
        <v>0</v>
      </c>
      <c r="L14" s="170">
        <v>0</v>
      </c>
      <c r="M14" s="170">
        <v>0</v>
      </c>
      <c r="N14" s="170">
        <v>0</v>
      </c>
      <c r="O14" s="170">
        <v>0</v>
      </c>
      <c r="P14" s="170">
        <v>0</v>
      </c>
      <c r="Q14" s="170">
        <v>15600</v>
      </c>
      <c r="R14" s="170">
        <v>15600</v>
      </c>
    </row>
    <row r="15" spans="1:20" x14ac:dyDescent="0.25">
      <c r="A15" s="181" t="s">
        <v>62</v>
      </c>
      <c r="B15" s="171">
        <v>17700</v>
      </c>
      <c r="C15" s="171">
        <v>200066</v>
      </c>
      <c r="D15" s="171">
        <v>174793</v>
      </c>
      <c r="E15" s="171">
        <v>57595</v>
      </c>
      <c r="F15" s="171">
        <v>76116</v>
      </c>
      <c r="G15" s="171">
        <v>1218051</v>
      </c>
      <c r="H15" s="171">
        <v>13341</v>
      </c>
      <c r="I15" s="171">
        <v>1757664</v>
      </c>
      <c r="J15" s="171" t="s">
        <v>50</v>
      </c>
      <c r="K15" s="171">
        <v>15757</v>
      </c>
      <c r="L15" s="171">
        <v>183050</v>
      </c>
      <c r="M15" s="171">
        <v>145813</v>
      </c>
      <c r="N15" s="171">
        <v>62145</v>
      </c>
      <c r="O15" s="171">
        <v>67508</v>
      </c>
      <c r="P15" s="171">
        <v>1201733</v>
      </c>
      <c r="Q15" s="171">
        <v>15600</v>
      </c>
      <c r="R15" s="171">
        <v>1691606</v>
      </c>
    </row>
    <row r="16" spans="1:20" x14ac:dyDescent="0.25">
      <c r="A16" s="189" t="s">
        <v>63</v>
      </c>
      <c r="B16" s="170"/>
      <c r="C16" s="170"/>
      <c r="D16" s="170"/>
      <c r="E16" s="170"/>
      <c r="F16" s="170"/>
      <c r="G16" s="170"/>
      <c r="H16" s="170"/>
      <c r="I16" s="170"/>
      <c r="J16" s="170" t="s">
        <v>50</v>
      </c>
      <c r="K16" s="170"/>
      <c r="L16" s="170"/>
      <c r="M16" s="170"/>
      <c r="N16" s="170"/>
      <c r="O16" s="170"/>
      <c r="P16" s="170"/>
      <c r="Q16" s="170"/>
      <c r="R16" s="170"/>
    </row>
    <row r="17" spans="1:18" x14ac:dyDescent="0.25">
      <c r="A17" s="189" t="s">
        <v>53</v>
      </c>
      <c r="B17" s="170">
        <v>37368</v>
      </c>
      <c r="C17" s="170">
        <v>211522</v>
      </c>
      <c r="D17" s="170">
        <v>28268</v>
      </c>
      <c r="E17" s="170">
        <v>17809</v>
      </c>
      <c r="F17" s="170">
        <v>9052</v>
      </c>
      <c r="G17" s="170">
        <v>66308</v>
      </c>
      <c r="H17" s="170">
        <v>0</v>
      </c>
      <c r="I17" s="170">
        <v>370327</v>
      </c>
      <c r="J17" s="170" t="s">
        <v>50</v>
      </c>
      <c r="K17" s="170">
        <v>50068</v>
      </c>
      <c r="L17" s="170">
        <v>76817</v>
      </c>
      <c r="M17" s="170">
        <v>20486</v>
      </c>
      <c r="N17" s="170">
        <v>16147</v>
      </c>
      <c r="O17" s="170">
        <v>13364</v>
      </c>
      <c r="P17" s="170">
        <v>67866</v>
      </c>
      <c r="Q17" s="170">
        <v>0</v>
      </c>
      <c r="R17" s="170">
        <v>244748</v>
      </c>
    </row>
    <row r="18" spans="1:18" x14ac:dyDescent="0.25">
      <c r="A18" s="189" t="s">
        <v>64</v>
      </c>
      <c r="B18" s="170">
        <v>0</v>
      </c>
      <c r="C18" s="170">
        <v>29</v>
      </c>
      <c r="D18" s="170">
        <v>44</v>
      </c>
      <c r="E18" s="170">
        <v>0</v>
      </c>
      <c r="F18" s="170">
        <v>0</v>
      </c>
      <c r="G18" s="170">
        <v>2323</v>
      </c>
      <c r="H18" s="170">
        <v>0</v>
      </c>
      <c r="I18" s="170">
        <v>2395</v>
      </c>
      <c r="J18" s="170" t="s">
        <v>50</v>
      </c>
      <c r="K18" s="170">
        <v>0</v>
      </c>
      <c r="L18" s="170">
        <v>31</v>
      </c>
      <c r="M18" s="170">
        <v>110</v>
      </c>
      <c r="N18" s="170">
        <v>1</v>
      </c>
      <c r="O18" s="170">
        <v>18</v>
      </c>
      <c r="P18" s="170">
        <v>3732</v>
      </c>
      <c r="Q18" s="170">
        <v>0</v>
      </c>
      <c r="R18" s="170">
        <v>3892</v>
      </c>
    </row>
    <row r="19" spans="1:18" x14ac:dyDescent="0.25">
      <c r="A19" s="189" t="s">
        <v>65</v>
      </c>
      <c r="B19" s="170">
        <v>0</v>
      </c>
      <c r="C19" s="170">
        <v>187</v>
      </c>
      <c r="D19" s="170">
        <v>238</v>
      </c>
      <c r="E19" s="170">
        <v>1</v>
      </c>
      <c r="F19" s="170">
        <v>1</v>
      </c>
      <c r="G19" s="170">
        <v>605</v>
      </c>
      <c r="H19" s="170">
        <v>0</v>
      </c>
      <c r="I19" s="170">
        <v>1031</v>
      </c>
      <c r="J19" s="170" t="s">
        <v>50</v>
      </c>
      <c r="K19" s="170">
        <v>0</v>
      </c>
      <c r="L19" s="170">
        <v>180</v>
      </c>
      <c r="M19" s="170">
        <v>20</v>
      </c>
      <c r="N19" s="170">
        <v>239</v>
      </c>
      <c r="O19" s="170">
        <v>1</v>
      </c>
      <c r="P19" s="170">
        <v>174</v>
      </c>
      <c r="Q19" s="170">
        <v>0</v>
      </c>
      <c r="R19" s="170">
        <v>614</v>
      </c>
    </row>
    <row r="20" spans="1:18" x14ac:dyDescent="0.25">
      <c r="A20" s="189" t="s">
        <v>69</v>
      </c>
      <c r="B20" s="170">
        <v>0</v>
      </c>
      <c r="C20" s="170">
        <v>0</v>
      </c>
      <c r="D20" s="170">
        <v>167</v>
      </c>
      <c r="E20" s="170">
        <v>232</v>
      </c>
      <c r="F20" s="170">
        <v>0</v>
      </c>
      <c r="G20" s="170">
        <v>272</v>
      </c>
      <c r="H20" s="170">
        <v>0</v>
      </c>
      <c r="I20" s="170">
        <v>672</v>
      </c>
      <c r="J20" s="170" t="s">
        <v>50</v>
      </c>
      <c r="K20" s="170">
        <v>0</v>
      </c>
      <c r="L20" s="170">
        <v>1</v>
      </c>
      <c r="M20" s="170">
        <v>0</v>
      </c>
      <c r="N20" s="170">
        <v>0</v>
      </c>
      <c r="O20" s="170">
        <v>0</v>
      </c>
      <c r="P20" s="170">
        <v>270</v>
      </c>
      <c r="Q20" s="170">
        <v>0</v>
      </c>
      <c r="R20" s="170">
        <v>271</v>
      </c>
    </row>
    <row r="21" spans="1:18" x14ac:dyDescent="0.25">
      <c r="A21" s="189" t="s">
        <v>70</v>
      </c>
      <c r="B21" s="170">
        <v>0</v>
      </c>
      <c r="C21" s="170">
        <v>309</v>
      </c>
      <c r="D21" s="170">
        <v>1021</v>
      </c>
      <c r="E21" s="170">
        <v>0</v>
      </c>
      <c r="F21" s="170">
        <v>0</v>
      </c>
      <c r="G21" s="170">
        <v>0</v>
      </c>
      <c r="H21" s="170">
        <v>0</v>
      </c>
      <c r="I21" s="170">
        <v>1329</v>
      </c>
      <c r="J21" s="170" t="s">
        <v>50</v>
      </c>
      <c r="K21" s="170">
        <v>0</v>
      </c>
      <c r="L21" s="170">
        <v>0</v>
      </c>
      <c r="M21" s="170">
        <v>499</v>
      </c>
      <c r="N21" s="170">
        <v>1025</v>
      </c>
      <c r="O21" s="170">
        <v>0</v>
      </c>
      <c r="P21" s="170">
        <v>0</v>
      </c>
      <c r="Q21" s="170">
        <v>0</v>
      </c>
      <c r="R21" s="170">
        <v>1524</v>
      </c>
    </row>
    <row r="22" spans="1:18" x14ac:dyDescent="0.25">
      <c r="A22" s="189" t="s">
        <v>54</v>
      </c>
      <c r="B22" s="170">
        <v>1400</v>
      </c>
      <c r="C22" s="170">
        <v>3494</v>
      </c>
      <c r="D22" s="170">
        <v>682</v>
      </c>
      <c r="E22" s="170">
        <v>186</v>
      </c>
      <c r="F22" s="170">
        <v>227</v>
      </c>
      <c r="G22" s="170">
        <v>379</v>
      </c>
      <c r="H22" s="170">
        <v>0</v>
      </c>
      <c r="I22" s="170">
        <v>6367</v>
      </c>
      <c r="J22" s="170" t="s">
        <v>50</v>
      </c>
      <c r="K22" s="170">
        <v>1182</v>
      </c>
      <c r="L22" s="170">
        <v>2786</v>
      </c>
      <c r="M22" s="170">
        <v>136</v>
      </c>
      <c r="N22" s="170">
        <v>393</v>
      </c>
      <c r="O22" s="170">
        <v>0</v>
      </c>
      <c r="P22" s="170">
        <v>749</v>
      </c>
      <c r="Q22" s="170">
        <v>0</v>
      </c>
      <c r="R22" s="170">
        <v>5246</v>
      </c>
    </row>
    <row r="23" spans="1:18" x14ac:dyDescent="0.25">
      <c r="A23" s="189" t="s">
        <v>55</v>
      </c>
      <c r="B23" s="170">
        <v>0</v>
      </c>
      <c r="C23" s="170">
        <v>5320</v>
      </c>
      <c r="D23" s="170">
        <v>9732</v>
      </c>
      <c r="E23" s="170">
        <v>1844</v>
      </c>
      <c r="F23" s="170">
        <v>2218</v>
      </c>
      <c r="G23" s="170">
        <v>46143</v>
      </c>
      <c r="H23" s="170">
        <v>0</v>
      </c>
      <c r="I23" s="170">
        <v>65258</v>
      </c>
      <c r="J23" s="170" t="s">
        <v>50</v>
      </c>
      <c r="K23" s="170">
        <v>0</v>
      </c>
      <c r="L23" s="170">
        <v>4206</v>
      </c>
      <c r="M23" s="170">
        <v>8025</v>
      </c>
      <c r="N23" s="170">
        <v>1976</v>
      </c>
      <c r="O23" s="170">
        <v>1936</v>
      </c>
      <c r="P23" s="170">
        <v>51161</v>
      </c>
      <c r="Q23" s="170">
        <v>0</v>
      </c>
      <c r="R23" s="170">
        <v>67304</v>
      </c>
    </row>
    <row r="24" spans="1:18" x14ac:dyDescent="0.25">
      <c r="A24" s="189" t="s">
        <v>71</v>
      </c>
      <c r="B24" s="170">
        <v>0</v>
      </c>
      <c r="C24" s="170">
        <v>3467</v>
      </c>
      <c r="D24" s="170">
        <v>2258</v>
      </c>
      <c r="E24" s="170">
        <v>1925</v>
      </c>
      <c r="F24" s="170">
        <v>2230</v>
      </c>
      <c r="G24" s="170">
        <v>13628</v>
      </c>
      <c r="H24" s="170">
        <v>0</v>
      </c>
      <c r="I24" s="170">
        <v>23507</v>
      </c>
      <c r="J24" s="170" t="s">
        <v>50</v>
      </c>
      <c r="K24" s="170">
        <v>0</v>
      </c>
      <c r="L24" s="170">
        <v>5448</v>
      </c>
      <c r="M24" s="170">
        <v>2259</v>
      </c>
      <c r="N24" s="170">
        <v>2008</v>
      </c>
      <c r="O24" s="170">
        <v>2162</v>
      </c>
      <c r="P24" s="170">
        <v>22914</v>
      </c>
      <c r="Q24" s="170">
        <v>0</v>
      </c>
      <c r="R24" s="170">
        <v>34791</v>
      </c>
    </row>
    <row r="25" spans="1:18" x14ac:dyDescent="0.25">
      <c r="A25" s="189" t="s">
        <v>72</v>
      </c>
      <c r="B25" s="170">
        <v>0</v>
      </c>
      <c r="C25" s="170">
        <v>5422</v>
      </c>
      <c r="D25" s="170">
        <v>4762</v>
      </c>
      <c r="E25" s="170">
        <v>5210</v>
      </c>
      <c r="F25" s="170">
        <v>6838</v>
      </c>
      <c r="G25" s="170">
        <v>92827</v>
      </c>
      <c r="H25" s="170">
        <v>0</v>
      </c>
      <c r="I25" s="170">
        <v>115060</v>
      </c>
      <c r="J25" s="170" t="s">
        <v>50</v>
      </c>
      <c r="K25" s="170">
        <v>0</v>
      </c>
      <c r="L25" s="170">
        <v>6744</v>
      </c>
      <c r="M25" s="170">
        <v>5187</v>
      </c>
      <c r="N25" s="170">
        <v>5406</v>
      </c>
      <c r="O25" s="170">
        <v>6829</v>
      </c>
      <c r="P25" s="170">
        <v>92943</v>
      </c>
      <c r="Q25" s="170">
        <v>0</v>
      </c>
      <c r="R25" s="170">
        <v>117109</v>
      </c>
    </row>
    <row r="26" spans="1:18" x14ac:dyDescent="0.25">
      <c r="A26" s="189" t="s">
        <v>73</v>
      </c>
      <c r="B26" s="170">
        <v>0</v>
      </c>
      <c r="C26" s="170">
        <v>283</v>
      </c>
      <c r="D26" s="170">
        <v>284</v>
      </c>
      <c r="E26" s="170">
        <v>169</v>
      </c>
      <c r="F26" s="170">
        <v>246</v>
      </c>
      <c r="G26" s="170">
        <v>4679</v>
      </c>
      <c r="H26" s="170">
        <v>0</v>
      </c>
      <c r="I26" s="170">
        <v>5661</v>
      </c>
      <c r="J26" s="170" t="s">
        <v>50</v>
      </c>
      <c r="K26" s="170">
        <v>0</v>
      </c>
      <c r="L26" s="170">
        <v>299</v>
      </c>
      <c r="M26" s="170">
        <v>243</v>
      </c>
      <c r="N26" s="170">
        <v>197</v>
      </c>
      <c r="O26" s="170">
        <v>237</v>
      </c>
      <c r="P26" s="170">
        <v>5199</v>
      </c>
      <c r="Q26" s="170">
        <v>0</v>
      </c>
      <c r="R26" s="170">
        <v>6175</v>
      </c>
    </row>
    <row r="27" spans="1:18" x14ac:dyDescent="0.25">
      <c r="A27" s="189" t="s">
        <v>74</v>
      </c>
      <c r="B27" s="170">
        <v>0</v>
      </c>
      <c r="C27" s="170">
        <v>701</v>
      </c>
      <c r="D27" s="170">
        <v>166</v>
      </c>
      <c r="E27" s="170">
        <v>22</v>
      </c>
      <c r="F27" s="170">
        <v>114</v>
      </c>
      <c r="G27" s="170">
        <v>1234</v>
      </c>
      <c r="H27" s="170">
        <v>0</v>
      </c>
      <c r="I27" s="170">
        <v>2237</v>
      </c>
      <c r="J27" s="170" t="s">
        <v>50</v>
      </c>
      <c r="K27" s="170">
        <v>0</v>
      </c>
      <c r="L27" s="170">
        <v>578</v>
      </c>
      <c r="M27" s="170">
        <v>356</v>
      </c>
      <c r="N27" s="170">
        <v>35</v>
      </c>
      <c r="O27" s="170">
        <v>63</v>
      </c>
      <c r="P27" s="170">
        <v>976</v>
      </c>
      <c r="Q27" s="170">
        <v>0</v>
      </c>
      <c r="R27" s="170">
        <v>2008</v>
      </c>
    </row>
    <row r="28" spans="1:18" x14ac:dyDescent="0.25">
      <c r="A28" s="189" t="s">
        <v>75</v>
      </c>
      <c r="B28" s="170">
        <v>0</v>
      </c>
      <c r="C28" s="170">
        <v>140951</v>
      </c>
      <c r="D28" s="170">
        <v>38417</v>
      </c>
      <c r="E28" s="170">
        <v>17544</v>
      </c>
      <c r="F28" s="170">
        <v>19823</v>
      </c>
      <c r="G28" s="170">
        <v>11359</v>
      </c>
      <c r="H28" s="170">
        <v>0</v>
      </c>
      <c r="I28" s="170">
        <v>228094</v>
      </c>
      <c r="J28" s="170"/>
      <c r="K28" s="170">
        <v>0</v>
      </c>
      <c r="L28" s="170">
        <v>82366</v>
      </c>
      <c r="M28" s="170">
        <v>56303</v>
      </c>
      <c r="N28" s="170">
        <v>21003</v>
      </c>
      <c r="O28" s="170">
        <v>11736</v>
      </c>
      <c r="P28" s="170">
        <v>7038</v>
      </c>
      <c r="Q28" s="170">
        <v>0</v>
      </c>
      <c r="R28" s="170">
        <v>178446</v>
      </c>
    </row>
    <row r="29" spans="1:18" x14ac:dyDescent="0.25">
      <c r="A29" s="189" t="s">
        <v>76</v>
      </c>
      <c r="B29" s="170">
        <v>0</v>
      </c>
      <c r="C29" s="170">
        <v>0</v>
      </c>
      <c r="D29" s="170">
        <v>0</v>
      </c>
      <c r="E29" s="170">
        <v>0</v>
      </c>
      <c r="F29" s="170">
        <v>0</v>
      </c>
      <c r="G29" s="170">
        <v>0</v>
      </c>
      <c r="H29" s="170">
        <v>0</v>
      </c>
      <c r="I29" s="170">
        <v>0</v>
      </c>
      <c r="J29" s="170"/>
      <c r="K29" s="170">
        <v>0</v>
      </c>
      <c r="L29" s="170">
        <v>0</v>
      </c>
      <c r="M29" s="170">
        <v>0</v>
      </c>
      <c r="N29" s="170">
        <v>0</v>
      </c>
      <c r="O29" s="170">
        <v>0</v>
      </c>
      <c r="P29" s="170">
        <v>0</v>
      </c>
      <c r="Q29" s="170">
        <v>0</v>
      </c>
      <c r="R29" s="170">
        <v>0</v>
      </c>
    </row>
    <row r="30" spans="1:18" x14ac:dyDescent="0.25">
      <c r="A30" s="189" t="s">
        <v>77</v>
      </c>
      <c r="B30" s="170">
        <v>0</v>
      </c>
      <c r="C30" s="170">
        <v>0</v>
      </c>
      <c r="D30" s="170">
        <v>0</v>
      </c>
      <c r="E30" s="170">
        <v>0</v>
      </c>
      <c r="F30" s="170">
        <v>0</v>
      </c>
      <c r="G30" s="170">
        <v>0</v>
      </c>
      <c r="H30" s="170">
        <v>0</v>
      </c>
      <c r="I30" s="170">
        <v>0</v>
      </c>
      <c r="J30" s="170"/>
      <c r="K30" s="170">
        <v>0</v>
      </c>
      <c r="L30" s="170">
        <v>0</v>
      </c>
      <c r="M30" s="170">
        <v>0</v>
      </c>
      <c r="N30" s="170">
        <v>0</v>
      </c>
      <c r="O30" s="170">
        <v>0</v>
      </c>
      <c r="P30" s="170">
        <v>0</v>
      </c>
      <c r="Q30" s="170">
        <v>0</v>
      </c>
      <c r="R30" s="170">
        <v>0</v>
      </c>
    </row>
    <row r="31" spans="1:18" x14ac:dyDescent="0.25">
      <c r="A31" s="189" t="s">
        <v>78</v>
      </c>
      <c r="B31" s="170">
        <v>0</v>
      </c>
      <c r="C31" s="170">
        <v>0</v>
      </c>
      <c r="D31" s="170">
        <v>0</v>
      </c>
      <c r="E31" s="170">
        <v>0</v>
      </c>
      <c r="F31" s="170">
        <v>0</v>
      </c>
      <c r="G31" s="170">
        <v>0</v>
      </c>
      <c r="H31" s="170">
        <v>0</v>
      </c>
      <c r="I31" s="170">
        <v>0</v>
      </c>
      <c r="J31" s="170"/>
      <c r="K31" s="170">
        <v>0</v>
      </c>
      <c r="L31" s="170">
        <v>0</v>
      </c>
      <c r="M31" s="170">
        <v>0</v>
      </c>
      <c r="N31" s="170">
        <v>0</v>
      </c>
      <c r="O31" s="170">
        <v>0</v>
      </c>
      <c r="P31" s="170">
        <v>1</v>
      </c>
      <c r="Q31" s="170">
        <v>0</v>
      </c>
      <c r="R31" s="170">
        <v>1</v>
      </c>
    </row>
    <row r="32" spans="1:18" x14ac:dyDescent="0.25">
      <c r="A32" s="189" t="s">
        <v>79</v>
      </c>
      <c r="B32" s="170">
        <v>0</v>
      </c>
      <c r="C32" s="170">
        <v>0</v>
      </c>
      <c r="D32" s="170">
        <v>0</v>
      </c>
      <c r="E32" s="170">
        <v>0</v>
      </c>
      <c r="F32" s="170">
        <v>0</v>
      </c>
      <c r="G32" s="170">
        <v>0</v>
      </c>
      <c r="H32" s="170">
        <v>1617</v>
      </c>
      <c r="I32" s="170">
        <v>1617</v>
      </c>
      <c r="J32" s="170"/>
      <c r="K32" s="170">
        <v>0</v>
      </c>
      <c r="L32" s="170">
        <v>0</v>
      </c>
      <c r="M32" s="170">
        <v>0</v>
      </c>
      <c r="N32" s="170">
        <v>0</v>
      </c>
      <c r="O32" s="170">
        <v>0</v>
      </c>
      <c r="P32" s="170">
        <v>0</v>
      </c>
      <c r="Q32" s="170">
        <v>2118</v>
      </c>
      <c r="R32" s="170">
        <v>2118</v>
      </c>
    </row>
    <row r="33" spans="1:18" x14ac:dyDescent="0.25">
      <c r="A33" s="181" t="s">
        <v>80</v>
      </c>
      <c r="B33" s="171">
        <v>38768</v>
      </c>
      <c r="C33" s="171">
        <v>371685</v>
      </c>
      <c r="D33" s="171">
        <v>86039</v>
      </c>
      <c r="E33" s="171">
        <v>44942</v>
      </c>
      <c r="F33" s="171">
        <v>40749</v>
      </c>
      <c r="G33" s="171">
        <v>239757</v>
      </c>
      <c r="H33" s="171">
        <v>1617</v>
      </c>
      <c r="I33" s="171">
        <v>823555</v>
      </c>
      <c r="J33" s="171" t="s">
        <v>50</v>
      </c>
      <c r="K33" s="171">
        <v>51250</v>
      </c>
      <c r="L33" s="171">
        <v>179456</v>
      </c>
      <c r="M33" s="171">
        <v>93624</v>
      </c>
      <c r="N33" s="171">
        <v>48430</v>
      </c>
      <c r="O33" s="171">
        <v>36346</v>
      </c>
      <c r="P33" s="171">
        <v>253023</v>
      </c>
      <c r="Q33" s="171">
        <v>2118</v>
      </c>
      <c r="R33" s="171">
        <v>664247</v>
      </c>
    </row>
    <row r="34" spans="1:18" x14ac:dyDescent="0.25">
      <c r="A34" s="193" t="s">
        <v>604</v>
      </c>
      <c r="B34" s="171">
        <v>56468</v>
      </c>
      <c r="C34" s="171">
        <v>571751</v>
      </c>
      <c r="D34" s="171">
        <v>260832</v>
      </c>
      <c r="E34" s="171">
        <v>102537</v>
      </c>
      <c r="F34" s="171">
        <v>116865</v>
      </c>
      <c r="G34" s="171">
        <v>1457808</v>
      </c>
      <c r="H34" s="171">
        <v>14958</v>
      </c>
      <c r="I34" s="171">
        <v>2581219</v>
      </c>
      <c r="J34" s="171" t="s">
        <v>50</v>
      </c>
      <c r="K34" s="171">
        <v>67007</v>
      </c>
      <c r="L34" s="171">
        <v>362506</v>
      </c>
      <c r="M34" s="171">
        <v>239437</v>
      </c>
      <c r="N34" s="171">
        <v>110575</v>
      </c>
      <c r="O34" s="171">
        <v>103854</v>
      </c>
      <c r="P34" s="171">
        <v>1454756</v>
      </c>
      <c r="Q34" s="171">
        <v>17718</v>
      </c>
      <c r="R34" s="171">
        <v>2355853</v>
      </c>
    </row>
  </sheetData>
  <hyperlinks>
    <hyperlink ref="T1" location="Index!A1" display="Index"/>
  </hyperlinks>
  <pageMargins left="0.70866141732283472" right="0.70866141732283472" top="0.74803149606299213" bottom="0.74803149606299213" header="0.31496062992125984" footer="0.31496062992125984"/>
  <pageSetup paperSize="9" scale="65" fitToHeight="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zoomScaleSheetLayoutView="100" workbookViewId="0"/>
  </sheetViews>
  <sheetFormatPr defaultRowHeight="15" x14ac:dyDescent="0.25"/>
  <cols>
    <col min="1" max="1" width="40.7109375" customWidth="1"/>
    <col min="2" max="4" width="12.7109375" customWidth="1"/>
  </cols>
  <sheetData>
    <row r="1" spans="1:9" ht="19.5" x14ac:dyDescent="0.25">
      <c r="A1" s="38" t="s">
        <v>617</v>
      </c>
      <c r="B1" s="38"/>
      <c r="C1" s="38"/>
      <c r="D1" s="38"/>
      <c r="E1" s="38"/>
      <c r="F1" s="38"/>
      <c r="G1" s="38"/>
      <c r="I1" s="40" t="s">
        <v>46</v>
      </c>
    </row>
    <row r="2" spans="1:9" ht="18" customHeight="1" thickBot="1" x14ac:dyDescent="0.3">
      <c r="A2" s="46" t="s">
        <v>373</v>
      </c>
      <c r="B2" s="47" t="s">
        <v>618</v>
      </c>
      <c r="C2" s="47" t="s">
        <v>619</v>
      </c>
      <c r="D2" s="47" t="s">
        <v>620</v>
      </c>
      <c r="E2" s="47"/>
      <c r="F2" s="47"/>
      <c r="G2" s="47"/>
    </row>
    <row r="3" spans="1:9" x14ac:dyDescent="0.25">
      <c r="A3" s="194" t="s">
        <v>53</v>
      </c>
      <c r="B3" s="195" t="s">
        <v>621</v>
      </c>
      <c r="C3" s="195" t="s">
        <v>621</v>
      </c>
      <c r="D3" s="195" t="s">
        <v>621</v>
      </c>
      <c r="E3" s="195"/>
      <c r="F3" s="195"/>
      <c r="G3" s="195"/>
    </row>
    <row r="4" spans="1:9" x14ac:dyDescent="0.25">
      <c r="A4" s="194" t="s">
        <v>64</v>
      </c>
      <c r="B4" s="195" t="s">
        <v>621</v>
      </c>
      <c r="C4" s="195" t="s">
        <v>621</v>
      </c>
      <c r="D4" s="195" t="s">
        <v>621</v>
      </c>
      <c r="E4" s="195"/>
      <c r="F4" s="195"/>
      <c r="G4" s="195"/>
    </row>
    <row r="5" spans="1:9" x14ac:dyDescent="0.25">
      <c r="A5" s="194" t="s">
        <v>68</v>
      </c>
      <c r="B5" s="195" t="s">
        <v>621</v>
      </c>
      <c r="C5" s="195" t="s">
        <v>621</v>
      </c>
      <c r="D5" s="195" t="s">
        <v>621</v>
      </c>
      <c r="E5" s="195"/>
      <c r="F5" s="195"/>
      <c r="G5" s="195"/>
    </row>
    <row r="6" spans="1:9" x14ac:dyDescent="0.25">
      <c r="A6" s="194" t="s">
        <v>69</v>
      </c>
      <c r="B6" s="195"/>
      <c r="C6" s="195"/>
      <c r="D6" s="195"/>
      <c r="E6" s="195"/>
      <c r="F6" s="195"/>
      <c r="G6" s="195"/>
    </row>
    <row r="7" spans="1:9" x14ac:dyDescent="0.25">
      <c r="A7" s="194" t="s">
        <v>54</v>
      </c>
      <c r="B7" s="195" t="s">
        <v>621</v>
      </c>
      <c r="C7" s="195" t="s">
        <v>621</v>
      </c>
      <c r="D7" s="195" t="s">
        <v>621</v>
      </c>
      <c r="E7" s="195"/>
      <c r="F7" s="195"/>
      <c r="G7" s="195"/>
    </row>
    <row r="8" spans="1:9" x14ac:dyDescent="0.25">
      <c r="A8" s="194" t="s">
        <v>55</v>
      </c>
      <c r="B8" s="195" t="s">
        <v>621</v>
      </c>
      <c r="C8" s="195" t="s">
        <v>621</v>
      </c>
      <c r="D8" s="195" t="s">
        <v>621</v>
      </c>
      <c r="E8" s="195"/>
      <c r="F8" s="195"/>
      <c r="G8" s="195"/>
    </row>
    <row r="9" spans="1:9" x14ac:dyDescent="0.25">
      <c r="A9" s="194" t="s">
        <v>75</v>
      </c>
      <c r="B9" s="195" t="s">
        <v>621</v>
      </c>
      <c r="C9" s="195" t="s">
        <v>621</v>
      </c>
      <c r="D9" s="195" t="s">
        <v>621</v>
      </c>
      <c r="E9" s="195"/>
      <c r="F9" s="195"/>
      <c r="G9" s="195"/>
    </row>
    <row r="10" spans="1:9" x14ac:dyDescent="0.25">
      <c r="A10" s="196" t="s">
        <v>76</v>
      </c>
      <c r="B10" s="197" t="s">
        <v>621</v>
      </c>
      <c r="C10" s="197" t="s">
        <v>621</v>
      </c>
      <c r="D10" s="197" t="s">
        <v>621</v>
      </c>
      <c r="E10" s="197"/>
      <c r="F10" s="197"/>
      <c r="G10" s="197"/>
    </row>
    <row r="11" spans="1:9" x14ac:dyDescent="0.25">
      <c r="A11" s="194"/>
      <c r="B11" s="195"/>
      <c r="C11" s="195"/>
      <c r="D11" s="195"/>
      <c r="E11" s="195"/>
      <c r="F11" s="195"/>
      <c r="G11" s="195"/>
    </row>
    <row r="12" spans="1:9" x14ac:dyDescent="0.25">
      <c r="A12" s="198" t="s">
        <v>622</v>
      </c>
      <c r="B12" s="199"/>
      <c r="C12" s="199"/>
      <c r="D12" s="199"/>
      <c r="E12" s="199"/>
      <c r="F12" s="199"/>
      <c r="G12" s="199"/>
    </row>
    <row r="13" spans="1:9" x14ac:dyDescent="0.25">
      <c r="A13" s="200" t="s">
        <v>893</v>
      </c>
      <c r="B13" s="180"/>
      <c r="C13" s="180"/>
      <c r="D13" s="180"/>
      <c r="E13" s="180"/>
      <c r="F13" s="180"/>
      <c r="G13" s="180"/>
    </row>
    <row r="14" spans="1:9" ht="8.25" customHeight="1" x14ac:dyDescent="0.25">
      <c r="A14" s="151"/>
      <c r="B14" s="180"/>
      <c r="C14" s="180"/>
      <c r="D14" s="180"/>
      <c r="E14" s="180"/>
      <c r="F14" s="180"/>
      <c r="G14" s="180"/>
    </row>
    <row r="15" spans="1:9" x14ac:dyDescent="0.25">
      <c r="A15" s="200" t="s">
        <v>623</v>
      </c>
      <c r="B15" s="180"/>
      <c r="C15" s="180"/>
      <c r="D15" s="180"/>
      <c r="E15" s="180"/>
      <c r="F15" s="180"/>
      <c r="G15" s="180"/>
    </row>
    <row r="16" spans="1:9" x14ac:dyDescent="0.25">
      <c r="A16" s="200" t="s">
        <v>624</v>
      </c>
      <c r="B16" s="180"/>
      <c r="C16" s="180"/>
      <c r="D16" s="180"/>
      <c r="E16" s="180"/>
      <c r="F16" s="180"/>
      <c r="G16" s="180"/>
    </row>
    <row r="17" spans="1:7" ht="5.25" customHeight="1" x14ac:dyDescent="0.25">
      <c r="A17" s="200"/>
      <c r="B17" s="180"/>
      <c r="C17" s="180"/>
      <c r="D17" s="180"/>
      <c r="E17" s="180"/>
      <c r="F17" s="180"/>
      <c r="G17" s="180"/>
    </row>
    <row r="18" spans="1:7" x14ac:dyDescent="0.25">
      <c r="A18" s="200" t="s">
        <v>625</v>
      </c>
      <c r="B18" s="180"/>
      <c r="C18" s="180"/>
      <c r="D18" s="180"/>
      <c r="E18" s="180"/>
      <c r="F18" s="180"/>
      <c r="G18" s="180"/>
    </row>
    <row r="19" spans="1:7" x14ac:dyDescent="0.25">
      <c r="A19" s="200" t="s">
        <v>626</v>
      </c>
      <c r="B19" s="180"/>
      <c r="C19" s="180"/>
      <c r="D19" s="180"/>
      <c r="E19" s="180"/>
      <c r="F19" s="180"/>
      <c r="G19" s="180"/>
    </row>
    <row r="20" spans="1:7" ht="6.75" customHeight="1" x14ac:dyDescent="0.25">
      <c r="A20" s="200"/>
      <c r="B20" s="180"/>
      <c r="C20" s="180"/>
      <c r="D20" s="180"/>
      <c r="E20" s="180"/>
      <c r="F20" s="180"/>
      <c r="G20" s="180"/>
    </row>
    <row r="21" spans="1:7" x14ac:dyDescent="0.25">
      <c r="A21" s="200" t="s">
        <v>627</v>
      </c>
      <c r="B21" s="180"/>
      <c r="C21" s="180"/>
      <c r="D21" s="180"/>
      <c r="E21" s="180"/>
      <c r="F21" s="180"/>
      <c r="G21" s="180"/>
    </row>
    <row r="22" spans="1:7" x14ac:dyDescent="0.25">
      <c r="A22" s="200" t="s">
        <v>628</v>
      </c>
      <c r="B22" s="180"/>
      <c r="C22" s="180"/>
      <c r="D22" s="180"/>
      <c r="E22" s="180"/>
      <c r="F22" s="180"/>
      <c r="G22" s="180"/>
    </row>
    <row r="23" spans="1:7" ht="7.5" customHeight="1" x14ac:dyDescent="0.25">
      <c r="A23" s="200"/>
      <c r="B23" s="180"/>
      <c r="C23" s="180"/>
      <c r="D23" s="180"/>
      <c r="E23" s="180"/>
      <c r="F23" s="180"/>
      <c r="G23" s="180"/>
    </row>
    <row r="24" spans="1:7" x14ac:dyDescent="0.25">
      <c r="A24" s="200" t="s">
        <v>629</v>
      </c>
      <c r="B24" s="180"/>
      <c r="C24" s="180"/>
      <c r="D24" s="180"/>
      <c r="E24" s="180"/>
      <c r="F24" s="180"/>
      <c r="G24" s="180"/>
    </row>
    <row r="25" spans="1:7" x14ac:dyDescent="0.25">
      <c r="A25" s="200" t="s">
        <v>630</v>
      </c>
      <c r="B25" s="180"/>
      <c r="C25" s="180"/>
      <c r="D25" s="180"/>
      <c r="E25" s="180"/>
      <c r="F25" s="180"/>
      <c r="G25" s="180"/>
    </row>
    <row r="26" spans="1:7" x14ac:dyDescent="0.25">
      <c r="A26" s="196" t="s">
        <v>631</v>
      </c>
      <c r="B26" s="201"/>
      <c r="C26" s="201"/>
      <c r="D26" s="201"/>
      <c r="E26" s="201"/>
      <c r="F26" s="201"/>
      <c r="G26" s="201"/>
    </row>
  </sheetData>
  <hyperlinks>
    <hyperlink ref="I1" location="Index!A1" display="Index"/>
  </hyperlinks>
  <pageMargins left="0.70866141732283472" right="0.70866141732283472" top="0.74803149606299213" bottom="0.74803149606299213" header="0.31496062992125984" footer="0.31496062992125984"/>
  <pageSetup paperSize="9" scale="82" orientation="portrait" r:id="rId1"/>
  <colBreaks count="1" manualBreakCount="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zoomScaleNormal="100" zoomScaleSheetLayoutView="100" workbookViewId="0"/>
  </sheetViews>
  <sheetFormatPr defaultRowHeight="15" x14ac:dyDescent="0.25"/>
  <cols>
    <col min="1" max="1" width="44.5703125" customWidth="1"/>
    <col min="2" max="8" width="9" customWidth="1"/>
  </cols>
  <sheetData>
    <row r="1" spans="1:10" ht="19.5" x14ac:dyDescent="0.25">
      <c r="A1" s="38" t="s">
        <v>632</v>
      </c>
      <c r="B1" s="38"/>
      <c r="C1" s="38"/>
      <c r="D1" s="38"/>
      <c r="E1" s="38"/>
      <c r="F1" s="38"/>
      <c r="G1" s="38"/>
      <c r="H1" s="38"/>
      <c r="J1" s="40" t="s">
        <v>46</v>
      </c>
    </row>
    <row r="2" spans="1:10" ht="18" customHeight="1" x14ac:dyDescent="0.25">
      <c r="A2" s="202" t="s">
        <v>373</v>
      </c>
      <c r="B2" s="203">
        <v>1</v>
      </c>
      <c r="C2" s="203">
        <v>2</v>
      </c>
      <c r="D2" s="203">
        <v>3</v>
      </c>
      <c r="E2" s="203">
        <v>4</v>
      </c>
      <c r="F2" s="203">
        <v>5</v>
      </c>
      <c r="G2" s="203">
        <v>6</v>
      </c>
      <c r="H2" s="203" t="s">
        <v>122</v>
      </c>
    </row>
    <row r="3" spans="1:10" x14ac:dyDescent="0.25">
      <c r="A3" s="189" t="s">
        <v>53</v>
      </c>
      <c r="B3" s="204">
        <v>370279884276.96503</v>
      </c>
      <c r="C3" s="170" t="s">
        <v>633</v>
      </c>
      <c r="D3" s="170" t="s">
        <v>633</v>
      </c>
      <c r="E3" s="204">
        <v>46755707.804999992</v>
      </c>
      <c r="F3" s="170" t="s">
        <v>633</v>
      </c>
      <c r="G3" s="170" t="s">
        <v>633</v>
      </c>
      <c r="H3" s="204">
        <v>370327000000</v>
      </c>
    </row>
    <row r="4" spans="1:10" x14ac:dyDescent="0.25">
      <c r="A4" s="189" t="s">
        <v>55</v>
      </c>
      <c r="B4" s="170" t="s">
        <v>633</v>
      </c>
      <c r="C4" s="204">
        <v>3351200147.204</v>
      </c>
      <c r="D4" s="204">
        <v>25292004.459999997</v>
      </c>
      <c r="E4" s="170" t="s">
        <v>633</v>
      </c>
      <c r="F4" s="170" t="s">
        <v>633</v>
      </c>
      <c r="G4" s="204">
        <v>7738790.4749999996</v>
      </c>
      <c r="H4" s="204">
        <v>3384230942.1389999</v>
      </c>
    </row>
    <row r="5" spans="1:10" x14ac:dyDescent="0.25">
      <c r="A5" s="181" t="s">
        <v>634</v>
      </c>
      <c r="B5" s="205">
        <v>370279884276.96503</v>
      </c>
      <c r="C5" s="205">
        <v>3351200147.204</v>
      </c>
      <c r="D5" s="205">
        <v>25292004.459999997</v>
      </c>
      <c r="E5" s="205">
        <v>46755707.804999992</v>
      </c>
      <c r="F5" s="205" t="s">
        <v>633</v>
      </c>
      <c r="G5" s="205">
        <v>8098805.7050000001</v>
      </c>
      <c r="H5" s="205">
        <v>373711230942.13904</v>
      </c>
    </row>
    <row r="6" spans="1:10" x14ac:dyDescent="0.25">
      <c r="A6" s="181" t="s">
        <v>635</v>
      </c>
      <c r="B6" s="205" t="s">
        <v>636</v>
      </c>
      <c r="C6" s="205" t="s">
        <v>636</v>
      </c>
      <c r="D6" s="205" t="s">
        <v>636</v>
      </c>
      <c r="E6" s="205" t="s">
        <v>636</v>
      </c>
      <c r="F6" s="205" t="s">
        <v>636</v>
      </c>
      <c r="G6" s="205" t="s">
        <v>636</v>
      </c>
      <c r="H6" s="205" t="s">
        <v>636</v>
      </c>
    </row>
    <row r="7" spans="1:10" x14ac:dyDescent="0.25">
      <c r="A7" s="545"/>
      <c r="B7" s="546"/>
      <c r="C7" s="546"/>
      <c r="D7" s="546"/>
      <c r="E7" s="546"/>
      <c r="F7" s="546"/>
      <c r="G7" s="546"/>
      <c r="H7" s="546"/>
    </row>
    <row r="8" spans="1:10" x14ac:dyDescent="0.25">
      <c r="A8" s="206"/>
      <c r="B8" s="207"/>
      <c r="C8" s="207"/>
      <c r="D8" s="207"/>
      <c r="E8" s="207"/>
      <c r="F8" s="207"/>
      <c r="G8" s="207"/>
      <c r="H8" s="207"/>
    </row>
    <row r="9" spans="1:10" ht="19.5" x14ac:dyDescent="0.25">
      <c r="A9" s="38" t="s">
        <v>632</v>
      </c>
      <c r="B9" s="38"/>
      <c r="C9" s="38"/>
      <c r="D9" s="38"/>
      <c r="E9" s="38"/>
      <c r="F9" s="38"/>
      <c r="G9" s="38"/>
      <c r="H9" s="38"/>
      <c r="I9" s="21"/>
    </row>
    <row r="10" spans="1:10" x14ac:dyDescent="0.25">
      <c r="A10" s="208" t="s">
        <v>637</v>
      </c>
      <c r="B10" s="203">
        <v>1</v>
      </c>
      <c r="C10" s="203">
        <v>2</v>
      </c>
      <c r="D10" s="203">
        <v>3</v>
      </c>
      <c r="E10" s="203">
        <v>4</v>
      </c>
      <c r="F10" s="203">
        <v>5</v>
      </c>
      <c r="G10" s="203">
        <v>6</v>
      </c>
      <c r="H10" s="203" t="s">
        <v>122</v>
      </c>
      <c r="I10" s="209"/>
    </row>
    <row r="11" spans="1:10" x14ac:dyDescent="0.25">
      <c r="A11" s="189" t="s">
        <v>53</v>
      </c>
      <c r="B11" s="170">
        <v>244712.98802822499</v>
      </c>
      <c r="C11" s="170" t="s">
        <v>633</v>
      </c>
      <c r="D11" s="170" t="s">
        <v>633</v>
      </c>
      <c r="E11" s="170">
        <v>34.132700094999997</v>
      </c>
      <c r="F11" s="170" t="s">
        <v>633</v>
      </c>
      <c r="G11" s="170">
        <v>0.87927168</v>
      </c>
      <c r="H11" s="170">
        <v>244748</v>
      </c>
    </row>
    <row r="12" spans="1:10" x14ac:dyDescent="0.25">
      <c r="A12" s="189" t="s">
        <v>55</v>
      </c>
      <c r="B12" s="170" t="s">
        <v>633</v>
      </c>
      <c r="C12" s="170">
        <v>2325</v>
      </c>
      <c r="D12" s="170">
        <v>17.966821670000002</v>
      </c>
      <c r="E12" s="170">
        <v>0</v>
      </c>
      <c r="F12" s="170" t="s">
        <v>633</v>
      </c>
      <c r="G12" s="170">
        <v>4</v>
      </c>
      <c r="H12" s="170">
        <v>2347.4597283560001</v>
      </c>
      <c r="J12" s="145"/>
    </row>
    <row r="13" spans="1:10" x14ac:dyDescent="0.25">
      <c r="A13" s="181" t="s">
        <v>634</v>
      </c>
      <c r="B13" s="171">
        <v>244713.25137082502</v>
      </c>
      <c r="C13" s="171">
        <v>2325</v>
      </c>
      <c r="D13" s="171">
        <v>17.966821670000002</v>
      </c>
      <c r="E13" s="171">
        <v>34.132700094999997</v>
      </c>
      <c r="F13" s="171">
        <v>0</v>
      </c>
      <c r="G13" s="171">
        <v>5</v>
      </c>
      <c r="H13" s="171">
        <v>247095.45972835601</v>
      </c>
    </row>
    <row r="14" spans="1:10" x14ac:dyDescent="0.25">
      <c r="A14" s="181" t="s">
        <v>635</v>
      </c>
      <c r="B14" s="171">
        <v>2.2158861601799997E-3</v>
      </c>
      <c r="C14" s="171" t="s">
        <v>636</v>
      </c>
      <c r="D14" s="171" t="s">
        <v>636</v>
      </c>
      <c r="E14" s="171" t="s">
        <v>636</v>
      </c>
      <c r="F14" s="171" t="s">
        <v>636</v>
      </c>
      <c r="G14" s="171" t="s">
        <v>636</v>
      </c>
      <c r="H14" s="171">
        <v>2.2158861601799997E-3</v>
      </c>
    </row>
    <row r="28" spans="1:8" x14ac:dyDescent="0.25">
      <c r="A28" s="210"/>
      <c r="B28" s="210"/>
      <c r="C28" s="210"/>
      <c r="D28" s="210"/>
      <c r="E28" s="210"/>
      <c r="F28" s="210"/>
      <c r="G28" s="210"/>
      <c r="H28" s="210"/>
    </row>
    <row r="29" spans="1:8" x14ac:dyDescent="0.25">
      <c r="A29" s="210"/>
      <c r="B29" s="211"/>
      <c r="C29" s="211"/>
      <c r="D29" s="211"/>
      <c r="E29" s="211"/>
      <c r="F29" s="211"/>
      <c r="G29" s="211"/>
      <c r="H29" s="211"/>
    </row>
    <row r="30" spans="1:8" x14ac:dyDescent="0.25">
      <c r="A30" s="210"/>
      <c r="B30" s="211"/>
      <c r="C30" s="211"/>
      <c r="D30" s="211"/>
      <c r="E30" s="211"/>
      <c r="F30" s="211"/>
      <c r="G30" s="211"/>
      <c r="H30" s="211"/>
    </row>
    <row r="31" spans="1:8" x14ac:dyDescent="0.25">
      <c r="A31" s="212"/>
      <c r="B31" s="213"/>
      <c r="C31" s="213"/>
      <c r="D31" s="213"/>
      <c r="E31" s="213"/>
      <c r="F31" s="213"/>
      <c r="G31" s="213"/>
      <c r="H31" s="213"/>
    </row>
    <row r="32" spans="1:8" x14ac:dyDescent="0.25">
      <c r="A32" s="212"/>
      <c r="B32" s="213"/>
      <c r="C32" s="213"/>
      <c r="D32" s="213"/>
      <c r="E32" s="213"/>
      <c r="F32" s="213"/>
      <c r="G32" s="213"/>
      <c r="H32" s="213"/>
    </row>
    <row r="33" spans="1:8" x14ac:dyDescent="0.25">
      <c r="A33" s="212"/>
      <c r="B33" s="213"/>
      <c r="C33" s="213"/>
      <c r="D33" s="213"/>
      <c r="E33" s="213"/>
      <c r="F33" s="213"/>
      <c r="G33" s="213"/>
      <c r="H33" s="213"/>
    </row>
    <row r="34" spans="1:8" x14ac:dyDescent="0.25">
      <c r="A34" s="212"/>
      <c r="B34" s="213"/>
      <c r="C34" s="213"/>
      <c r="D34" s="213"/>
      <c r="E34" s="213"/>
      <c r="F34" s="213"/>
      <c r="G34" s="213"/>
      <c r="H34" s="213"/>
    </row>
    <row r="35" spans="1:8" x14ac:dyDescent="0.25">
      <c r="A35" s="212"/>
      <c r="B35" s="213"/>
      <c r="C35" s="213"/>
      <c r="D35" s="213"/>
      <c r="E35" s="213"/>
      <c r="F35" s="213"/>
      <c r="G35" s="213"/>
      <c r="H35" s="213"/>
    </row>
    <row r="36" spans="1:8" x14ac:dyDescent="0.25">
      <c r="A36" s="212"/>
      <c r="B36" s="213"/>
      <c r="C36" s="213"/>
      <c r="D36" s="213"/>
      <c r="E36" s="213"/>
      <c r="F36" s="213"/>
      <c r="G36" s="213"/>
      <c r="H36" s="213"/>
    </row>
    <row r="37" spans="1:8" x14ac:dyDescent="0.25">
      <c r="A37" s="101"/>
      <c r="B37" s="214"/>
      <c r="C37" s="214"/>
      <c r="D37" s="214"/>
      <c r="E37" s="214"/>
      <c r="F37" s="214"/>
      <c r="G37" s="214"/>
      <c r="H37" s="214"/>
    </row>
  </sheetData>
  <hyperlinks>
    <hyperlink ref="J1" location="Index!A1" display="Index"/>
  </hyperlinks>
  <pageMargins left="0.70866141732283472" right="0.70866141732283472" top="0.74803149606299213" bottom="0.74803149606299213" header="0.31496062992125984" footer="0.31496062992125984"/>
  <pageSetup paperSize="9"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zoomScaleNormal="100" zoomScaleSheetLayoutView="100" workbookViewId="0"/>
  </sheetViews>
  <sheetFormatPr defaultRowHeight="15" x14ac:dyDescent="0.25"/>
  <cols>
    <col min="1" max="1" width="43.28515625" customWidth="1"/>
    <col min="2" max="10" width="8.28515625" customWidth="1"/>
  </cols>
  <sheetData>
    <row r="1" spans="1:12" ht="19.5" x14ac:dyDescent="0.25">
      <c r="A1" s="38" t="s">
        <v>638</v>
      </c>
      <c r="B1" s="38"/>
      <c r="C1" s="38"/>
      <c r="D1" s="38"/>
      <c r="E1" s="38"/>
      <c r="F1" s="38"/>
      <c r="G1" s="38"/>
      <c r="H1" s="38"/>
      <c r="I1" s="38"/>
      <c r="J1" s="38"/>
      <c r="L1" s="40" t="s">
        <v>46</v>
      </c>
    </row>
    <row r="2" spans="1:12" ht="18" customHeight="1" x14ac:dyDescent="0.25">
      <c r="A2" s="215" t="s">
        <v>552</v>
      </c>
      <c r="B2" s="216">
        <v>0</v>
      </c>
      <c r="C2" s="216">
        <v>1</v>
      </c>
      <c r="D2" s="216">
        <v>2</v>
      </c>
      <c r="E2" s="216">
        <v>3</v>
      </c>
      <c r="F2" s="216">
        <v>4</v>
      </c>
      <c r="G2" s="216">
        <v>5</v>
      </c>
      <c r="H2" s="216">
        <v>6</v>
      </c>
      <c r="I2" s="216">
        <v>7</v>
      </c>
      <c r="J2" s="217" t="s">
        <v>122</v>
      </c>
    </row>
    <row r="3" spans="1:12" x14ac:dyDescent="0.25">
      <c r="A3" s="189" t="s">
        <v>53</v>
      </c>
      <c r="B3" s="185">
        <v>0</v>
      </c>
      <c r="C3" s="185">
        <v>0</v>
      </c>
      <c r="D3" s="185">
        <v>0</v>
      </c>
      <c r="E3" s="185">
        <v>0</v>
      </c>
      <c r="F3" s="185">
        <v>0</v>
      </c>
      <c r="G3" s="185">
        <v>0</v>
      </c>
      <c r="H3" s="185">
        <v>0</v>
      </c>
      <c r="I3" s="185">
        <v>0</v>
      </c>
      <c r="J3" s="185">
        <v>0</v>
      </c>
    </row>
    <row r="4" spans="1:12" x14ac:dyDescent="0.25">
      <c r="A4" s="189" t="s">
        <v>64</v>
      </c>
      <c r="B4" s="185">
        <v>2395</v>
      </c>
      <c r="C4" s="185">
        <v>0</v>
      </c>
      <c r="D4" s="185">
        <v>0</v>
      </c>
      <c r="E4" s="185">
        <v>0</v>
      </c>
      <c r="F4" s="185">
        <v>0</v>
      </c>
      <c r="G4" s="185">
        <v>0</v>
      </c>
      <c r="H4" s="185">
        <v>0</v>
      </c>
      <c r="I4" s="185">
        <v>0</v>
      </c>
      <c r="J4" s="185">
        <v>2395</v>
      </c>
    </row>
    <row r="5" spans="1:12" x14ac:dyDescent="0.25">
      <c r="A5" s="189" t="s">
        <v>65</v>
      </c>
      <c r="B5" s="185">
        <v>1031</v>
      </c>
      <c r="C5" s="185">
        <v>0</v>
      </c>
      <c r="D5" s="185" t="s">
        <v>633</v>
      </c>
      <c r="E5" s="185">
        <v>0</v>
      </c>
      <c r="F5" s="185">
        <v>0</v>
      </c>
      <c r="G5" s="185">
        <v>0</v>
      </c>
      <c r="H5" s="185">
        <v>0</v>
      </c>
      <c r="I5" s="185">
        <v>0</v>
      </c>
      <c r="J5" s="185">
        <v>1031</v>
      </c>
    </row>
    <row r="6" spans="1:12" x14ac:dyDescent="0.25">
      <c r="A6" s="189" t="s">
        <v>54</v>
      </c>
      <c r="B6" s="185">
        <v>4.9334172399999998</v>
      </c>
      <c r="C6" s="185">
        <v>0</v>
      </c>
      <c r="D6" s="185">
        <v>2752.761819415</v>
      </c>
      <c r="E6" s="185">
        <v>0</v>
      </c>
      <c r="F6" s="185">
        <v>286.35906437</v>
      </c>
      <c r="G6" s="185">
        <v>10.62073794</v>
      </c>
      <c r="H6" s="185">
        <v>0</v>
      </c>
      <c r="I6" s="185">
        <v>0</v>
      </c>
      <c r="J6" s="185">
        <v>3054.6902596549999</v>
      </c>
    </row>
    <row r="7" spans="1:12" x14ac:dyDescent="0.25">
      <c r="A7" s="181" t="s">
        <v>634</v>
      </c>
      <c r="B7" s="171">
        <v>3430.9334172399999</v>
      </c>
      <c r="C7" s="171">
        <v>0</v>
      </c>
      <c r="D7" s="171">
        <v>2752.761819415</v>
      </c>
      <c r="E7" s="171">
        <v>0</v>
      </c>
      <c r="F7" s="171">
        <v>286.35906437</v>
      </c>
      <c r="G7" s="171">
        <v>10.62073794</v>
      </c>
      <c r="H7" s="171">
        <v>1.522069E-2</v>
      </c>
      <c r="I7" s="171">
        <v>0</v>
      </c>
      <c r="J7" s="171">
        <v>6480.6902596549999</v>
      </c>
    </row>
    <row r="8" spans="1:12" x14ac:dyDescent="0.25">
      <c r="A8" s="181" t="s">
        <v>635</v>
      </c>
      <c r="B8" s="171" t="s">
        <v>633</v>
      </c>
      <c r="C8" s="171">
        <v>0</v>
      </c>
      <c r="D8" s="171" t="s">
        <v>633</v>
      </c>
      <c r="E8" s="171">
        <v>0</v>
      </c>
      <c r="F8" s="171">
        <v>0</v>
      </c>
      <c r="G8" s="171">
        <v>0</v>
      </c>
      <c r="H8" s="171">
        <v>0</v>
      </c>
      <c r="I8" s="171">
        <v>0</v>
      </c>
      <c r="J8" s="171">
        <v>0</v>
      </c>
    </row>
    <row r="9" spans="1:12" x14ac:dyDescent="0.25">
      <c r="A9" s="212"/>
      <c r="B9" s="23"/>
      <c r="C9" s="23"/>
      <c r="D9" s="23"/>
      <c r="E9" s="23"/>
      <c r="F9" s="23"/>
      <c r="G9" s="23"/>
      <c r="H9" s="23"/>
      <c r="I9" s="23"/>
      <c r="J9" s="23"/>
    </row>
    <row r="10" spans="1:12" x14ac:dyDescent="0.25">
      <c r="A10" s="212"/>
      <c r="B10" s="23"/>
      <c r="C10" s="23"/>
      <c r="D10" s="23"/>
      <c r="E10" s="23"/>
      <c r="F10" s="23"/>
      <c r="G10" s="23"/>
      <c r="H10" s="23"/>
      <c r="I10" s="23"/>
      <c r="J10" s="23"/>
    </row>
    <row r="11" spans="1:12" ht="19.5" x14ac:dyDescent="0.25">
      <c r="A11" s="38" t="s">
        <v>638</v>
      </c>
      <c r="B11" s="38"/>
      <c r="C11" s="38"/>
      <c r="D11" s="38"/>
      <c r="E11" s="38"/>
      <c r="F11" s="38"/>
      <c r="G11" s="38"/>
      <c r="H11" s="38"/>
      <c r="I11" s="38"/>
      <c r="J11" s="38"/>
    </row>
    <row r="12" spans="1:12" x14ac:dyDescent="0.25">
      <c r="A12" s="218" t="s">
        <v>585</v>
      </c>
      <c r="B12" s="216">
        <v>0</v>
      </c>
      <c r="C12" s="216">
        <v>1</v>
      </c>
      <c r="D12" s="216">
        <v>2</v>
      </c>
      <c r="E12" s="216">
        <v>3</v>
      </c>
      <c r="F12" s="216">
        <v>4</v>
      </c>
      <c r="G12" s="216">
        <v>5</v>
      </c>
      <c r="H12" s="216">
        <v>6</v>
      </c>
      <c r="I12" s="216">
        <v>7</v>
      </c>
      <c r="J12" s="217" t="s">
        <v>122</v>
      </c>
    </row>
    <row r="13" spans="1:12" x14ac:dyDescent="0.25">
      <c r="A13" s="189" t="s">
        <v>53</v>
      </c>
      <c r="B13" s="185" t="s">
        <v>633</v>
      </c>
      <c r="C13" s="185" t="s">
        <v>633</v>
      </c>
      <c r="D13" s="185" t="s">
        <v>633</v>
      </c>
      <c r="E13" s="185" t="s">
        <v>633</v>
      </c>
      <c r="F13" s="185" t="s">
        <v>633</v>
      </c>
      <c r="G13" s="185" t="s">
        <v>633</v>
      </c>
      <c r="H13" s="185" t="s">
        <v>633</v>
      </c>
      <c r="I13" s="185" t="s">
        <v>633</v>
      </c>
      <c r="J13" s="185" t="s">
        <v>633</v>
      </c>
    </row>
    <row r="14" spans="1:12" x14ac:dyDescent="0.25">
      <c r="A14" s="189" t="s">
        <v>64</v>
      </c>
      <c r="B14" s="185">
        <v>3892</v>
      </c>
      <c r="C14" s="185" t="s">
        <v>633</v>
      </c>
      <c r="D14" s="185" t="s">
        <v>633</v>
      </c>
      <c r="E14" s="185" t="s">
        <v>633</v>
      </c>
      <c r="F14" s="185" t="s">
        <v>633</v>
      </c>
      <c r="G14" s="185" t="s">
        <v>633</v>
      </c>
      <c r="H14" s="185" t="s">
        <v>633</v>
      </c>
      <c r="I14" s="185" t="s">
        <v>633</v>
      </c>
      <c r="J14" s="185">
        <v>3892</v>
      </c>
    </row>
    <row r="15" spans="1:12" x14ac:dyDescent="0.25">
      <c r="A15" s="189" t="s">
        <v>65</v>
      </c>
      <c r="B15" s="185">
        <v>614</v>
      </c>
      <c r="C15" s="185" t="s">
        <v>633</v>
      </c>
      <c r="D15" s="185" t="s">
        <v>633</v>
      </c>
      <c r="E15" s="185" t="s">
        <v>633</v>
      </c>
      <c r="F15" s="185" t="s">
        <v>633</v>
      </c>
      <c r="G15" s="185" t="s">
        <v>633</v>
      </c>
      <c r="H15" s="185" t="s">
        <v>633</v>
      </c>
      <c r="I15" s="185" t="s">
        <v>633</v>
      </c>
      <c r="J15" s="185">
        <v>614</v>
      </c>
    </row>
    <row r="16" spans="1:12" x14ac:dyDescent="0.25">
      <c r="A16" s="189" t="s">
        <v>54</v>
      </c>
      <c r="B16" s="185">
        <v>14.568907250000001</v>
      </c>
      <c r="C16" s="185" t="s">
        <v>633</v>
      </c>
      <c r="D16" s="185">
        <v>3998.9695035279997</v>
      </c>
      <c r="E16" s="185" t="s">
        <v>633</v>
      </c>
      <c r="F16" s="185">
        <v>70.32482684</v>
      </c>
      <c r="G16" s="185">
        <v>33.16551922</v>
      </c>
      <c r="H16" s="185" t="s">
        <v>633</v>
      </c>
      <c r="I16" s="185" t="s">
        <v>633</v>
      </c>
      <c r="J16" s="185">
        <v>4117.4466263779996</v>
      </c>
    </row>
    <row r="17" spans="1:10" x14ac:dyDescent="0.25">
      <c r="A17" s="181" t="s">
        <v>634</v>
      </c>
      <c r="B17" s="171">
        <v>4520.5689072499999</v>
      </c>
      <c r="C17" s="171" t="s">
        <v>633</v>
      </c>
      <c r="D17" s="171">
        <v>3998.9695035279997</v>
      </c>
      <c r="E17" s="171" t="s">
        <v>633</v>
      </c>
      <c r="F17" s="171">
        <v>70.32482684</v>
      </c>
      <c r="G17" s="171">
        <v>33.16551922</v>
      </c>
      <c r="H17" s="171" t="s">
        <v>633</v>
      </c>
      <c r="I17" s="171" t="s">
        <v>633</v>
      </c>
      <c r="J17" s="171">
        <v>8623.4466263779996</v>
      </c>
    </row>
    <row r="18" spans="1:10" x14ac:dyDescent="0.25">
      <c r="A18" s="181" t="s">
        <v>635</v>
      </c>
      <c r="B18" s="171" t="s">
        <v>633</v>
      </c>
      <c r="C18" s="171" t="s">
        <v>633</v>
      </c>
      <c r="D18" s="171">
        <v>20</v>
      </c>
      <c r="E18" s="171" t="s">
        <v>633</v>
      </c>
      <c r="F18" s="171" t="s">
        <v>633</v>
      </c>
      <c r="G18" s="171" t="s">
        <v>633</v>
      </c>
      <c r="H18" s="171" t="s">
        <v>633</v>
      </c>
      <c r="I18" s="171" t="s">
        <v>633</v>
      </c>
      <c r="J18" s="171">
        <v>20</v>
      </c>
    </row>
    <row r="19" spans="1:10" x14ac:dyDescent="0.25">
      <c r="A19" s="210"/>
      <c r="B19" s="210"/>
      <c r="C19" s="210"/>
      <c r="D19" s="210"/>
      <c r="E19" s="210"/>
      <c r="F19" s="210"/>
      <c r="G19" s="210"/>
      <c r="H19" s="210"/>
      <c r="I19" s="210"/>
      <c r="J19" s="210"/>
    </row>
    <row r="20" spans="1:10" x14ac:dyDescent="0.25">
      <c r="A20" s="210"/>
      <c r="B20" s="210"/>
      <c r="C20" s="210"/>
      <c r="D20" s="210"/>
      <c r="E20" s="210"/>
      <c r="F20" s="210"/>
      <c r="G20" s="210"/>
      <c r="H20" s="210"/>
      <c r="I20" s="210"/>
      <c r="J20" s="210"/>
    </row>
    <row r="21" spans="1:10" x14ac:dyDescent="0.25">
      <c r="A21" s="210"/>
      <c r="B21" s="210"/>
      <c r="C21" s="210"/>
      <c r="D21" s="210"/>
      <c r="E21" s="210"/>
      <c r="F21" s="210"/>
      <c r="G21" s="210"/>
      <c r="H21" s="210"/>
      <c r="I21" s="210"/>
      <c r="J21" s="210"/>
    </row>
    <row r="22" spans="1:10" x14ac:dyDescent="0.25">
      <c r="A22" s="210"/>
      <c r="B22" s="210"/>
      <c r="C22" s="210"/>
      <c r="D22" s="210"/>
      <c r="E22" s="210"/>
      <c r="F22" s="210"/>
      <c r="G22" s="210"/>
      <c r="H22" s="210"/>
      <c r="I22" s="210"/>
      <c r="J22" s="210"/>
    </row>
    <row r="23" spans="1:10" x14ac:dyDescent="0.25">
      <c r="A23" s="212"/>
      <c r="B23" s="214"/>
      <c r="C23" s="214"/>
      <c r="D23" s="214"/>
      <c r="E23" s="214"/>
      <c r="F23" s="214"/>
      <c r="G23" s="214"/>
      <c r="H23" s="214"/>
      <c r="I23" s="214"/>
      <c r="J23" s="214"/>
    </row>
    <row r="24" spans="1:10" x14ac:dyDescent="0.25">
      <c r="A24" s="212"/>
      <c r="B24" s="214"/>
      <c r="C24" s="214"/>
      <c r="D24" s="214"/>
      <c r="E24" s="214"/>
      <c r="F24" s="214"/>
      <c r="G24" s="214"/>
      <c r="H24" s="214"/>
      <c r="I24" s="214"/>
      <c r="J24" s="214"/>
    </row>
    <row r="25" spans="1:10" x14ac:dyDescent="0.25">
      <c r="A25" s="212"/>
      <c r="B25" s="214"/>
      <c r="C25" s="214"/>
      <c r="D25" s="214"/>
      <c r="E25" s="214"/>
      <c r="F25" s="214"/>
      <c r="G25" s="214"/>
      <c r="H25" s="214"/>
      <c r="I25" s="214"/>
      <c r="J25" s="214"/>
    </row>
    <row r="26" spans="1:10" x14ac:dyDescent="0.25">
      <c r="A26" s="212"/>
      <c r="B26" s="214"/>
      <c r="C26" s="214"/>
      <c r="D26" s="214"/>
      <c r="E26" s="214"/>
      <c r="F26" s="214"/>
      <c r="G26" s="214"/>
      <c r="H26" s="214"/>
      <c r="I26" s="214"/>
      <c r="J26" s="214"/>
    </row>
    <row r="27" spans="1:10" x14ac:dyDescent="0.25">
      <c r="A27" s="212"/>
      <c r="B27" s="214"/>
      <c r="C27" s="214"/>
      <c r="D27" s="214"/>
      <c r="E27" s="214"/>
      <c r="F27" s="214"/>
      <c r="G27" s="214"/>
      <c r="H27" s="214"/>
      <c r="I27" s="214"/>
      <c r="J27" s="214"/>
    </row>
    <row r="28" spans="1:10" x14ac:dyDescent="0.25">
      <c r="A28" s="212"/>
      <c r="B28" s="214"/>
      <c r="C28" s="214"/>
      <c r="D28" s="214"/>
      <c r="E28" s="214"/>
      <c r="F28" s="214"/>
      <c r="G28" s="214"/>
      <c r="H28" s="214"/>
      <c r="I28" s="214"/>
      <c r="J28" s="214"/>
    </row>
    <row r="29" spans="1:10" x14ac:dyDescent="0.25">
      <c r="A29" s="212"/>
      <c r="B29" s="214"/>
      <c r="C29" s="214"/>
      <c r="D29" s="214"/>
      <c r="E29" s="214"/>
      <c r="F29" s="214"/>
      <c r="G29" s="214"/>
      <c r="H29" s="214"/>
      <c r="I29" s="214"/>
      <c r="J29" s="214"/>
    </row>
    <row r="30" spans="1:10" x14ac:dyDescent="0.25">
      <c r="A30" s="212"/>
      <c r="B30" s="214"/>
      <c r="C30" s="214"/>
      <c r="D30" s="214"/>
      <c r="E30" s="214"/>
      <c r="F30" s="214"/>
      <c r="G30" s="214"/>
      <c r="H30" s="214"/>
      <c r="I30" s="214"/>
      <c r="J30" s="214"/>
    </row>
    <row r="31" spans="1:10" x14ac:dyDescent="0.25">
      <c r="A31" s="219"/>
      <c r="B31" s="214"/>
      <c r="C31" s="214"/>
      <c r="D31" s="214"/>
      <c r="E31" s="214"/>
      <c r="F31" s="214"/>
      <c r="G31" s="214"/>
      <c r="H31" s="214"/>
      <c r="I31" s="214"/>
      <c r="J31" s="214"/>
    </row>
    <row r="32" spans="1:10" x14ac:dyDescent="0.25">
      <c r="A32" s="32"/>
      <c r="B32" s="32"/>
      <c r="C32" s="32"/>
      <c r="D32" s="32"/>
      <c r="E32" s="32"/>
      <c r="F32" s="32"/>
      <c r="G32" s="32"/>
      <c r="H32" s="32"/>
      <c r="I32" s="32"/>
      <c r="J32" s="32"/>
    </row>
  </sheetData>
  <hyperlinks>
    <hyperlink ref="L1" location="Index!A1" display="Index"/>
  </hyperlinks>
  <pageMargins left="0.70866141732283472" right="0.70866141732283472" top="0.74803149606299213" bottom="0.74803149606299213" header="0.31496062992125984" footer="0.31496062992125984"/>
  <pageSetup paperSize="9" fitToHeight="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heetViews>
  <sheetFormatPr defaultRowHeight="14.25" x14ac:dyDescent="0.2"/>
  <cols>
    <col min="1" max="2" width="9.140625" style="34"/>
    <col min="3" max="3" width="9.85546875" style="34" customWidth="1"/>
    <col min="4" max="5" width="9.140625" style="34"/>
    <col min="6" max="6" width="7.5703125" style="34" customWidth="1"/>
    <col min="7" max="7" width="9.42578125" style="34" bestFit="1" customWidth="1"/>
    <col min="8" max="8" width="9.140625" style="34"/>
    <col min="9" max="9" width="8.85546875" style="34" customWidth="1"/>
    <col min="10" max="16384" width="9.140625" style="34"/>
  </cols>
  <sheetData>
    <row r="1" spans="1:11" ht="21.75" customHeight="1" x14ac:dyDescent="0.2">
      <c r="A1" s="552" t="s">
        <v>19</v>
      </c>
      <c r="B1" s="553"/>
      <c r="C1" s="553"/>
      <c r="D1" s="553"/>
      <c r="E1" s="553"/>
      <c r="F1" s="553"/>
      <c r="G1" s="553"/>
      <c r="H1" s="553"/>
      <c r="I1" s="553"/>
      <c r="K1" s="40" t="s">
        <v>46</v>
      </c>
    </row>
    <row r="2" spans="1:11" x14ac:dyDescent="0.2">
      <c r="A2" s="392"/>
      <c r="B2" s="392"/>
      <c r="C2" s="392"/>
      <c r="D2" s="392"/>
      <c r="E2" s="392"/>
      <c r="F2" s="392"/>
      <c r="G2" s="392"/>
      <c r="H2" s="392"/>
      <c r="I2" s="392"/>
    </row>
    <row r="3" spans="1:11" x14ac:dyDescent="0.2">
      <c r="A3" s="393" t="s">
        <v>49</v>
      </c>
      <c r="B3" s="393"/>
      <c r="C3" s="393"/>
      <c r="D3" s="393"/>
      <c r="E3" s="393">
        <v>2016</v>
      </c>
      <c r="F3" s="393"/>
      <c r="G3" s="393"/>
      <c r="H3" s="393">
        <v>2015</v>
      </c>
      <c r="I3" s="393"/>
    </row>
    <row r="4" spans="1:11" x14ac:dyDescent="0.2">
      <c r="A4" s="393"/>
      <c r="B4" s="393"/>
      <c r="C4" s="393"/>
      <c r="D4" s="394" t="s">
        <v>122</v>
      </c>
      <c r="E4" s="394" t="s">
        <v>639</v>
      </c>
      <c r="F4" s="394" t="s">
        <v>640</v>
      </c>
      <c r="G4" s="394" t="s">
        <v>122</v>
      </c>
      <c r="H4" s="394" t="s">
        <v>639</v>
      </c>
      <c r="I4" s="394" t="s">
        <v>640</v>
      </c>
    </row>
    <row r="5" spans="1:11" x14ac:dyDescent="0.2">
      <c r="A5" s="124" t="s">
        <v>53</v>
      </c>
      <c r="B5" s="124"/>
      <c r="C5" s="124"/>
      <c r="D5" s="220">
        <v>94666.049736069996</v>
      </c>
      <c r="E5" s="220">
        <v>15774.793751730003</v>
      </c>
      <c r="F5" s="220">
        <v>78891.255984339994</v>
      </c>
      <c r="G5" s="220">
        <v>56964</v>
      </c>
      <c r="H5" s="220">
        <v>10625</v>
      </c>
      <c r="I5" s="220">
        <v>46339</v>
      </c>
    </row>
    <row r="6" spans="1:11" x14ac:dyDescent="0.2">
      <c r="A6" s="124" t="s">
        <v>54</v>
      </c>
      <c r="B6" s="124"/>
      <c r="C6" s="124"/>
      <c r="D6" s="220">
        <v>52281.380487330003</v>
      </c>
      <c r="E6" s="220">
        <v>43760.568260629996</v>
      </c>
      <c r="F6" s="220">
        <v>8520.8122267000053</v>
      </c>
      <c r="G6" s="220">
        <v>48908</v>
      </c>
      <c r="H6" s="220">
        <v>41212</v>
      </c>
      <c r="I6" s="220">
        <v>7696</v>
      </c>
    </row>
    <row r="7" spans="1:11" x14ac:dyDescent="0.2">
      <c r="A7" s="124" t="s">
        <v>641</v>
      </c>
      <c r="B7" s="124"/>
      <c r="C7" s="124"/>
      <c r="D7" s="220">
        <v>63364.997251369852</v>
      </c>
      <c r="E7" s="220">
        <v>58107.662898939852</v>
      </c>
      <c r="F7" s="220">
        <v>5257.3343524299999</v>
      </c>
      <c r="G7" s="220">
        <v>59356</v>
      </c>
      <c r="H7" s="220">
        <v>57027</v>
      </c>
      <c r="I7" s="220">
        <v>2328</v>
      </c>
    </row>
    <row r="8" spans="1:11" x14ac:dyDescent="0.2">
      <c r="A8" s="124" t="s">
        <v>56</v>
      </c>
      <c r="B8" s="124"/>
      <c r="C8" s="124"/>
      <c r="D8" s="220">
        <v>77.747530440000034</v>
      </c>
      <c r="E8" s="220">
        <v>77.747530440000034</v>
      </c>
      <c r="F8" s="220"/>
      <c r="G8" s="220">
        <v>154</v>
      </c>
      <c r="H8" s="220">
        <v>154</v>
      </c>
      <c r="I8" s="221" t="s">
        <v>633</v>
      </c>
    </row>
    <row r="9" spans="1:11" x14ac:dyDescent="0.2">
      <c r="A9" s="320" t="s">
        <v>122</v>
      </c>
      <c r="B9" s="320"/>
      <c r="C9" s="320"/>
      <c r="D9" s="410">
        <v>210390.17500520987</v>
      </c>
      <c r="E9" s="410">
        <v>117720.77244173984</v>
      </c>
      <c r="F9" s="410">
        <v>92669.402563469994</v>
      </c>
      <c r="G9" s="410">
        <v>165382</v>
      </c>
      <c r="H9" s="410">
        <v>109019</v>
      </c>
      <c r="I9" s="410">
        <v>56363</v>
      </c>
    </row>
  </sheetData>
  <hyperlinks>
    <hyperlink ref="K1" location="Index!A1" display="Index"/>
  </hyperlink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heetViews>
  <sheetFormatPr defaultRowHeight="14.25" x14ac:dyDescent="0.2"/>
  <cols>
    <col min="1" max="6" width="9.140625" style="34"/>
    <col min="7" max="7" width="9.7109375" style="34" customWidth="1"/>
    <col min="8" max="8" width="9.140625" style="34"/>
    <col min="9" max="9" width="8.7109375" style="34" customWidth="1"/>
    <col min="10" max="16384" width="9.140625" style="34"/>
  </cols>
  <sheetData>
    <row r="1" spans="1:11" ht="23.25" customHeight="1" x14ac:dyDescent="0.2">
      <c r="A1" s="554" t="s">
        <v>20</v>
      </c>
      <c r="B1" s="555"/>
      <c r="C1" s="555"/>
      <c r="D1" s="555"/>
      <c r="E1" s="555"/>
      <c r="F1" s="555"/>
      <c r="G1" s="555"/>
      <c r="H1" s="555"/>
      <c r="I1" s="555"/>
      <c r="K1" s="40" t="s">
        <v>46</v>
      </c>
    </row>
    <row r="2" spans="1:11" x14ac:dyDescent="0.2">
      <c r="A2" s="392"/>
      <c r="B2" s="392"/>
      <c r="C2" s="392"/>
      <c r="D2" s="392"/>
      <c r="E2" s="392"/>
      <c r="F2" s="392"/>
      <c r="G2" s="392"/>
      <c r="H2" s="392"/>
      <c r="I2" s="392"/>
    </row>
    <row r="3" spans="1:11" x14ac:dyDescent="0.2">
      <c r="A3" s="393" t="s">
        <v>49</v>
      </c>
      <c r="B3" s="393"/>
      <c r="C3" s="393"/>
      <c r="D3" s="393"/>
      <c r="E3" s="393">
        <v>2016</v>
      </c>
      <c r="F3" s="393"/>
      <c r="G3" s="393"/>
      <c r="H3" s="393">
        <v>2015</v>
      </c>
      <c r="I3" s="393"/>
    </row>
    <row r="4" spans="1:11" x14ac:dyDescent="0.2">
      <c r="A4" s="393"/>
      <c r="B4" s="393"/>
      <c r="C4" s="393"/>
      <c r="D4" s="394" t="s">
        <v>122</v>
      </c>
      <c r="E4" s="394" t="s">
        <v>639</v>
      </c>
      <c r="F4" s="394" t="s">
        <v>640</v>
      </c>
      <c r="G4" s="394" t="s">
        <v>122</v>
      </c>
      <c r="H4" s="394" t="s">
        <v>639</v>
      </c>
      <c r="I4" s="394" t="s">
        <v>640</v>
      </c>
    </row>
    <row r="5" spans="1:11" x14ac:dyDescent="0.2">
      <c r="A5" s="222">
        <v>1</v>
      </c>
      <c r="B5" s="222"/>
      <c r="C5" s="222"/>
      <c r="D5" s="223">
        <v>98510.194441839965</v>
      </c>
      <c r="E5" s="223">
        <v>20317.92475871999</v>
      </c>
      <c r="F5" s="223">
        <v>78192.269683119972</v>
      </c>
      <c r="G5" s="223">
        <v>60882</v>
      </c>
      <c r="H5" s="223">
        <v>15207</v>
      </c>
      <c r="I5" s="221">
        <v>45675</v>
      </c>
    </row>
    <row r="6" spans="1:11" x14ac:dyDescent="0.2">
      <c r="A6" s="222">
        <v>2</v>
      </c>
      <c r="B6" s="222"/>
      <c r="C6" s="222"/>
      <c r="D6" s="223">
        <v>23091.069059659996</v>
      </c>
      <c r="E6" s="223">
        <v>17704.675617019999</v>
      </c>
      <c r="F6" s="223">
        <v>5386.3934426399992</v>
      </c>
      <c r="G6" s="223">
        <v>18971</v>
      </c>
      <c r="H6" s="223">
        <v>15713</v>
      </c>
      <c r="I6" s="221">
        <v>3258</v>
      </c>
    </row>
    <row r="7" spans="1:11" x14ac:dyDescent="0.2">
      <c r="A7" s="222">
        <v>3</v>
      </c>
      <c r="B7" s="222"/>
      <c r="C7" s="222"/>
      <c r="D7" s="223">
        <v>46091.430700699944</v>
      </c>
      <c r="E7" s="223">
        <v>38464.076587079944</v>
      </c>
      <c r="F7" s="223">
        <v>7627.354113620002</v>
      </c>
      <c r="G7" s="223">
        <v>36517</v>
      </c>
      <c r="H7" s="223">
        <v>30046</v>
      </c>
      <c r="I7" s="221">
        <v>6471</v>
      </c>
    </row>
    <row r="8" spans="1:11" x14ac:dyDescent="0.2">
      <c r="A8" s="222">
        <v>4</v>
      </c>
      <c r="B8" s="222"/>
      <c r="C8" s="222"/>
      <c r="D8" s="223">
        <v>19397.307594630009</v>
      </c>
      <c r="E8" s="223">
        <v>18930.651645070007</v>
      </c>
      <c r="F8" s="223">
        <v>466.65594956000007</v>
      </c>
      <c r="G8" s="223">
        <v>21619</v>
      </c>
      <c r="H8" s="223">
        <v>20956</v>
      </c>
      <c r="I8" s="221">
        <v>663</v>
      </c>
    </row>
    <row r="9" spans="1:11" x14ac:dyDescent="0.2">
      <c r="A9" s="222">
        <v>5</v>
      </c>
      <c r="B9" s="222"/>
      <c r="C9" s="222"/>
      <c r="D9" s="223">
        <v>15893.963593020037</v>
      </c>
      <c r="E9" s="223">
        <v>15455.557234510037</v>
      </c>
      <c r="F9" s="223">
        <v>438.40635850999996</v>
      </c>
      <c r="G9" s="223">
        <v>18164</v>
      </c>
      <c r="H9" s="223">
        <v>18039</v>
      </c>
      <c r="I9" s="221">
        <v>124</v>
      </c>
    </row>
    <row r="10" spans="1:11" x14ac:dyDescent="0.2">
      <c r="A10" s="222">
        <v>6</v>
      </c>
      <c r="B10" s="222"/>
      <c r="C10" s="222"/>
      <c r="D10" s="223">
        <v>4029.6989941400007</v>
      </c>
      <c r="E10" s="223">
        <v>3472.7483615000006</v>
      </c>
      <c r="F10" s="223">
        <v>556.95063263999987</v>
      </c>
      <c r="G10" s="223">
        <v>5336</v>
      </c>
      <c r="H10" s="223">
        <v>5169</v>
      </c>
      <c r="I10" s="221">
        <v>167</v>
      </c>
    </row>
    <row r="11" spans="1:11" x14ac:dyDescent="0.2">
      <c r="A11" s="222">
        <v>7</v>
      </c>
      <c r="B11" s="222"/>
      <c r="C11" s="222"/>
      <c r="D11" s="223">
        <v>1644.1779097000008</v>
      </c>
      <c r="E11" s="223">
        <v>1642.8055263200008</v>
      </c>
      <c r="F11" s="223">
        <v>1.37238338</v>
      </c>
      <c r="G11" s="223">
        <v>2058</v>
      </c>
      <c r="H11" s="223">
        <v>2053</v>
      </c>
      <c r="I11" s="221">
        <v>4</v>
      </c>
    </row>
    <row r="12" spans="1:11" x14ac:dyDescent="0.2">
      <c r="A12" s="222">
        <v>8</v>
      </c>
      <c r="B12" s="222"/>
      <c r="C12" s="222"/>
      <c r="D12" s="223">
        <v>1179.2358411999999</v>
      </c>
      <c r="E12" s="223">
        <v>1179.2358411999999</v>
      </c>
      <c r="F12" s="223">
        <v>0</v>
      </c>
      <c r="G12" s="223">
        <v>879</v>
      </c>
      <c r="H12" s="223">
        <v>879</v>
      </c>
      <c r="I12" s="221" t="s">
        <v>633</v>
      </c>
    </row>
    <row r="13" spans="1:11" x14ac:dyDescent="0.2">
      <c r="A13" s="222">
        <v>9</v>
      </c>
      <c r="B13" s="222"/>
      <c r="C13" s="222"/>
      <c r="D13" s="223">
        <v>127.86472421999999</v>
      </c>
      <c r="E13" s="223">
        <v>127.86472421999999</v>
      </c>
      <c r="F13" s="223">
        <v>0</v>
      </c>
      <c r="G13" s="223">
        <v>233</v>
      </c>
      <c r="H13" s="223">
        <v>233</v>
      </c>
      <c r="I13" s="221" t="s">
        <v>633</v>
      </c>
    </row>
    <row r="14" spans="1:11" x14ac:dyDescent="0.2">
      <c r="A14" s="222">
        <v>10</v>
      </c>
      <c r="B14" s="222"/>
      <c r="C14" s="222"/>
      <c r="D14" s="223">
        <v>236.24524229000008</v>
      </c>
      <c r="E14" s="223">
        <v>236.24524229000008</v>
      </c>
      <c r="F14" s="223">
        <v>0</v>
      </c>
      <c r="G14" s="223">
        <v>467</v>
      </c>
      <c r="H14" s="223">
        <v>467</v>
      </c>
      <c r="I14" s="221" t="s">
        <v>633</v>
      </c>
    </row>
    <row r="15" spans="1:11" x14ac:dyDescent="0.2">
      <c r="A15" s="222">
        <v>11</v>
      </c>
      <c r="B15" s="222"/>
      <c r="C15" s="222"/>
      <c r="D15" s="223">
        <v>188.98690381000003</v>
      </c>
      <c r="E15" s="223">
        <v>188.98690381000003</v>
      </c>
      <c r="F15" s="223">
        <v>0</v>
      </c>
      <c r="G15" s="223">
        <v>256</v>
      </c>
      <c r="H15" s="223">
        <v>256</v>
      </c>
      <c r="I15" s="221" t="s">
        <v>633</v>
      </c>
    </row>
    <row r="16" spans="1:11" x14ac:dyDescent="0.2">
      <c r="A16" s="411" t="s">
        <v>122</v>
      </c>
      <c r="B16" s="411"/>
      <c r="C16" s="411"/>
      <c r="D16" s="412">
        <v>210390.17500520995</v>
      </c>
      <c r="E16" s="412">
        <v>117720.77244173997</v>
      </c>
      <c r="F16" s="412">
        <v>92669.402563469965</v>
      </c>
      <c r="G16" s="412">
        <v>165382</v>
      </c>
      <c r="H16" s="412">
        <v>109019</v>
      </c>
      <c r="I16" s="412">
        <v>56363</v>
      </c>
    </row>
    <row r="18" spans="1:10" x14ac:dyDescent="0.2">
      <c r="A18" s="574" t="s">
        <v>894</v>
      </c>
      <c r="B18" s="573"/>
      <c r="C18" s="573"/>
      <c r="D18" s="573"/>
      <c r="E18" s="573"/>
      <c r="F18" s="573"/>
      <c r="G18" s="573"/>
      <c r="H18" s="573"/>
      <c r="I18" s="573"/>
    </row>
    <row r="19" spans="1:10" x14ac:dyDescent="0.2">
      <c r="A19" s="568"/>
      <c r="B19" s="568"/>
      <c r="C19" s="568"/>
      <c r="D19" s="568"/>
      <c r="E19" s="568"/>
      <c r="F19" s="568"/>
      <c r="G19" s="568"/>
      <c r="H19" s="568"/>
      <c r="I19" s="568"/>
    </row>
    <row r="29" spans="1:10" x14ac:dyDescent="0.2">
      <c r="J29" s="224"/>
    </row>
  </sheetData>
  <mergeCells count="1">
    <mergeCell ref="A18:I19"/>
  </mergeCells>
  <hyperlinks>
    <hyperlink ref="K1" location="Index!A1" display="Index"/>
  </hyperlink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zoomScaleNormal="100" zoomScaleSheetLayoutView="100" workbookViewId="0"/>
  </sheetViews>
  <sheetFormatPr defaultRowHeight="15" x14ac:dyDescent="0.25"/>
  <cols>
    <col min="1" max="1" width="21.140625" customWidth="1"/>
    <col min="6" max="6" width="4.42578125" customWidth="1"/>
    <col min="14" max="14" width="15.42578125" bestFit="1" customWidth="1"/>
  </cols>
  <sheetData>
    <row r="1" spans="1:14" ht="19.5" x14ac:dyDescent="0.25">
      <c r="A1" s="38" t="s">
        <v>642</v>
      </c>
      <c r="B1" s="38"/>
      <c r="C1" s="38"/>
      <c r="D1" s="38"/>
      <c r="E1" s="38"/>
      <c r="F1" s="38"/>
      <c r="G1" s="38"/>
      <c r="H1" s="38"/>
      <c r="I1" s="38"/>
      <c r="J1" s="38"/>
      <c r="L1" s="40" t="s">
        <v>46</v>
      </c>
    </row>
    <row r="2" spans="1:14" ht="18" customHeight="1" x14ac:dyDescent="0.25">
      <c r="A2" s="45">
        <v>2016</v>
      </c>
      <c r="B2" s="575" t="s">
        <v>643</v>
      </c>
      <c r="C2" s="575"/>
      <c r="D2" s="575"/>
      <c r="E2" s="575"/>
      <c r="F2" s="45"/>
      <c r="G2" s="575" t="s">
        <v>95</v>
      </c>
      <c r="H2" s="575"/>
      <c r="I2" s="575"/>
      <c r="J2" s="575"/>
    </row>
    <row r="3" spans="1:14" x14ac:dyDescent="0.25">
      <c r="A3" s="45" t="s">
        <v>123</v>
      </c>
      <c r="B3" s="158" t="s">
        <v>644</v>
      </c>
      <c r="C3" s="158" t="s">
        <v>645</v>
      </c>
      <c r="D3" s="158" t="s">
        <v>646</v>
      </c>
      <c r="E3" s="158" t="s">
        <v>50</v>
      </c>
      <c r="F3" s="158"/>
      <c r="G3" s="158" t="s">
        <v>644</v>
      </c>
      <c r="H3" s="158" t="s">
        <v>645</v>
      </c>
      <c r="I3" s="158" t="s">
        <v>646</v>
      </c>
      <c r="J3" s="158" t="s">
        <v>50</v>
      </c>
    </row>
    <row r="4" spans="1:14" x14ac:dyDescent="0.25">
      <c r="A4" s="45" t="s">
        <v>647</v>
      </c>
      <c r="B4" s="158" t="s">
        <v>94</v>
      </c>
      <c r="C4" s="158" t="s">
        <v>94</v>
      </c>
      <c r="D4" s="158" t="s">
        <v>94</v>
      </c>
      <c r="E4" s="158" t="s">
        <v>648</v>
      </c>
      <c r="F4" s="158"/>
      <c r="G4" s="158" t="s">
        <v>94</v>
      </c>
      <c r="H4" s="158" t="s">
        <v>94</v>
      </c>
      <c r="I4" s="158" t="s">
        <v>94</v>
      </c>
      <c r="J4" s="158" t="s">
        <v>648</v>
      </c>
    </row>
    <row r="5" spans="1:14" x14ac:dyDescent="0.25">
      <c r="A5" s="225" t="s">
        <v>649</v>
      </c>
      <c r="B5" s="226">
        <v>291</v>
      </c>
      <c r="C5" s="226">
        <v>117.47625503192043</v>
      </c>
      <c r="D5" s="226">
        <v>498.61773411850146</v>
      </c>
      <c r="E5" s="226">
        <v>382</v>
      </c>
      <c r="F5" s="226"/>
      <c r="G5" s="226">
        <v>443</v>
      </c>
      <c r="H5" s="226">
        <v>269.78056198828659</v>
      </c>
      <c r="I5" s="226">
        <v>679.16367327523494</v>
      </c>
      <c r="J5" s="226">
        <v>535</v>
      </c>
      <c r="N5" s="227"/>
    </row>
    <row r="6" spans="1:14" x14ac:dyDescent="0.25">
      <c r="A6" s="225" t="s">
        <v>650</v>
      </c>
      <c r="B6" s="226">
        <v>193</v>
      </c>
      <c r="C6" s="226">
        <v>129.37636465287807</v>
      </c>
      <c r="D6" s="226">
        <v>300.54060318293341</v>
      </c>
      <c r="E6" s="226">
        <v>219</v>
      </c>
      <c r="F6" s="226"/>
      <c r="G6" s="226">
        <v>541</v>
      </c>
      <c r="H6" s="226">
        <v>390.29593948307718</v>
      </c>
      <c r="I6" s="226">
        <v>776.53337195856068</v>
      </c>
      <c r="J6" s="226">
        <v>590</v>
      </c>
      <c r="N6" s="227"/>
    </row>
    <row r="7" spans="1:14" x14ac:dyDescent="0.25">
      <c r="A7" s="228" t="s">
        <v>651</v>
      </c>
      <c r="B7" s="226">
        <v>20</v>
      </c>
      <c r="C7" s="226">
        <v>8.7563186625588525</v>
      </c>
      <c r="D7" s="226">
        <v>41.090693058795956</v>
      </c>
      <c r="E7" s="226">
        <v>9</v>
      </c>
      <c r="F7" s="226"/>
      <c r="G7" s="226">
        <v>30</v>
      </c>
      <c r="H7" s="226">
        <v>6.7045798587804777</v>
      </c>
      <c r="I7" s="226">
        <v>85.261281871851523</v>
      </c>
      <c r="J7" s="226">
        <v>36</v>
      </c>
    </row>
    <row r="8" spans="1:14" x14ac:dyDescent="0.25">
      <c r="A8" s="228" t="s">
        <v>652</v>
      </c>
      <c r="B8" s="226">
        <v>12</v>
      </c>
      <c r="C8" s="226">
        <v>4.6520664513978716</v>
      </c>
      <c r="D8" s="226">
        <v>39.768459728747757</v>
      </c>
      <c r="E8" s="226">
        <v>22</v>
      </c>
      <c r="F8" s="226"/>
      <c r="G8" s="226">
        <v>12</v>
      </c>
      <c r="H8" s="226">
        <v>-5.4969554746174234</v>
      </c>
      <c r="I8" s="226">
        <v>74.070783771752602</v>
      </c>
      <c r="J8" s="226">
        <v>27</v>
      </c>
    </row>
    <row r="9" spans="1:14" x14ac:dyDescent="0.25">
      <c r="A9" s="228" t="s">
        <v>653</v>
      </c>
      <c r="B9" s="226">
        <v>-204</v>
      </c>
      <c r="C9" s="226" t="s">
        <v>633</v>
      </c>
      <c r="D9" s="226" t="s">
        <v>633</v>
      </c>
      <c r="E9" s="226">
        <v>-244</v>
      </c>
      <c r="F9" s="226"/>
      <c r="G9" s="226">
        <v>-442</v>
      </c>
      <c r="H9" s="226" t="s">
        <v>633</v>
      </c>
      <c r="I9" s="226" t="s">
        <v>633</v>
      </c>
      <c r="J9" s="226">
        <v>-449</v>
      </c>
    </row>
    <row r="10" spans="1:14" x14ac:dyDescent="0.25">
      <c r="A10" s="229" t="s">
        <v>654</v>
      </c>
      <c r="B10" s="230">
        <v>312</v>
      </c>
      <c r="C10" s="230">
        <v>146.41927454473696</v>
      </c>
      <c r="D10" s="230">
        <v>489.27300221051439</v>
      </c>
      <c r="E10" s="230">
        <v>388</v>
      </c>
      <c r="F10" s="230"/>
      <c r="G10" s="230">
        <v>584</v>
      </c>
      <c r="H10" s="230">
        <v>388.01459277445167</v>
      </c>
      <c r="I10" s="230">
        <v>856.94972796012325</v>
      </c>
      <c r="J10" s="230">
        <v>739</v>
      </c>
    </row>
    <row r="11" spans="1:14" x14ac:dyDescent="0.25">
      <c r="A11" s="252"/>
      <c r="B11" s="547"/>
      <c r="C11" s="547"/>
      <c r="D11" s="547"/>
      <c r="E11" s="547"/>
      <c r="F11" s="547"/>
      <c r="G11" s="547"/>
      <c r="H11" s="547"/>
      <c r="I11" s="547"/>
      <c r="J11" s="547"/>
    </row>
    <row r="12" spans="1:14" x14ac:dyDescent="0.25">
      <c r="A12" s="167"/>
      <c r="B12" s="80"/>
      <c r="C12" s="80"/>
      <c r="D12" s="80"/>
      <c r="E12" s="80"/>
      <c r="F12" s="80"/>
      <c r="G12" s="80"/>
      <c r="H12" s="80"/>
      <c r="I12" s="80"/>
      <c r="J12" s="80"/>
    </row>
    <row r="13" spans="1:14" ht="19.5" x14ac:dyDescent="0.25">
      <c r="A13" s="38" t="s">
        <v>642</v>
      </c>
      <c r="B13" s="38"/>
      <c r="C13" s="38"/>
      <c r="D13" s="38"/>
      <c r="E13" s="38"/>
      <c r="F13" s="38"/>
      <c r="G13" s="38"/>
      <c r="H13" s="38"/>
      <c r="I13" s="38"/>
      <c r="J13" s="38"/>
    </row>
    <row r="14" spans="1:14" ht="15" customHeight="1" x14ac:dyDescent="0.25">
      <c r="A14" s="45">
        <v>2015</v>
      </c>
      <c r="B14" s="576" t="s">
        <v>643</v>
      </c>
      <c r="C14" s="576"/>
      <c r="D14" s="576"/>
      <c r="E14" s="576"/>
      <c r="F14" s="158"/>
      <c r="G14" s="576" t="s">
        <v>95</v>
      </c>
      <c r="H14" s="576"/>
      <c r="I14" s="576"/>
      <c r="J14" s="576"/>
    </row>
    <row r="15" spans="1:14" x14ac:dyDescent="0.25">
      <c r="A15" s="45" t="s">
        <v>123</v>
      </c>
      <c r="B15" s="158" t="s">
        <v>644</v>
      </c>
      <c r="C15" s="158" t="s">
        <v>645</v>
      </c>
      <c r="D15" s="158" t="s">
        <v>646</v>
      </c>
      <c r="E15" s="158" t="s">
        <v>50</v>
      </c>
      <c r="F15" s="158"/>
      <c r="G15" s="158" t="s">
        <v>644</v>
      </c>
      <c r="H15" s="158" t="s">
        <v>645</v>
      </c>
      <c r="I15" s="158" t="s">
        <v>646</v>
      </c>
      <c r="J15" s="158" t="s">
        <v>50</v>
      </c>
    </row>
    <row r="16" spans="1:14" x14ac:dyDescent="0.25">
      <c r="A16" s="45" t="s">
        <v>647</v>
      </c>
      <c r="B16" s="158" t="s">
        <v>94</v>
      </c>
      <c r="C16" s="158" t="s">
        <v>94</v>
      </c>
      <c r="D16" s="158" t="s">
        <v>94</v>
      </c>
      <c r="E16" s="158" t="s">
        <v>648</v>
      </c>
      <c r="F16" s="158"/>
      <c r="G16" s="158" t="s">
        <v>94</v>
      </c>
      <c r="H16" s="158" t="s">
        <v>94</v>
      </c>
      <c r="I16" s="158" t="s">
        <v>94</v>
      </c>
      <c r="J16" s="158" t="s">
        <v>648</v>
      </c>
    </row>
    <row r="17" spans="1:10" x14ac:dyDescent="0.25">
      <c r="A17" s="225" t="s">
        <v>649</v>
      </c>
      <c r="B17" s="226">
        <v>471</v>
      </c>
      <c r="C17" s="226">
        <v>106</v>
      </c>
      <c r="D17" s="226">
        <v>903</v>
      </c>
      <c r="E17" s="226">
        <v>575</v>
      </c>
      <c r="F17" s="226"/>
      <c r="G17" s="226">
        <v>461</v>
      </c>
      <c r="H17" s="226">
        <v>179</v>
      </c>
      <c r="I17" s="226">
        <v>705</v>
      </c>
      <c r="J17" s="226">
        <v>476</v>
      </c>
    </row>
    <row r="18" spans="1:10" x14ac:dyDescent="0.25">
      <c r="A18" s="225" t="s">
        <v>650</v>
      </c>
      <c r="B18" s="226">
        <v>314</v>
      </c>
      <c r="C18" s="226">
        <v>225</v>
      </c>
      <c r="D18" s="226">
        <v>488</v>
      </c>
      <c r="E18" s="226">
        <v>325</v>
      </c>
      <c r="F18" s="226"/>
      <c r="G18" s="226">
        <v>850</v>
      </c>
      <c r="H18" s="226">
        <v>617</v>
      </c>
      <c r="I18" s="226">
        <v>1259</v>
      </c>
      <c r="J18" s="226">
        <v>824</v>
      </c>
    </row>
    <row r="19" spans="1:10" x14ac:dyDescent="0.25">
      <c r="A19" s="228" t="s">
        <v>651</v>
      </c>
      <c r="B19" s="226">
        <v>16</v>
      </c>
      <c r="C19" s="226">
        <v>5</v>
      </c>
      <c r="D19" s="226">
        <v>67</v>
      </c>
      <c r="E19" s="226">
        <v>8</v>
      </c>
      <c r="F19" s="226"/>
      <c r="G19" s="226">
        <v>39</v>
      </c>
      <c r="H19" s="226">
        <v>3</v>
      </c>
      <c r="I19" s="226">
        <v>96</v>
      </c>
      <c r="J19" s="226">
        <v>12</v>
      </c>
    </row>
    <row r="20" spans="1:10" x14ac:dyDescent="0.25">
      <c r="A20" s="228" t="s">
        <v>652</v>
      </c>
      <c r="B20" s="226">
        <v>27</v>
      </c>
      <c r="C20" s="226">
        <v>4</v>
      </c>
      <c r="D20" s="226">
        <v>185</v>
      </c>
      <c r="E20" s="226">
        <v>18</v>
      </c>
      <c r="F20" s="226"/>
      <c r="G20" s="226">
        <v>56</v>
      </c>
      <c r="H20" s="226">
        <v>9</v>
      </c>
      <c r="I20" s="226">
        <v>321</v>
      </c>
      <c r="J20" s="226">
        <v>39</v>
      </c>
    </row>
    <row r="21" spans="1:10" x14ac:dyDescent="0.25">
      <c r="A21" s="228" t="s">
        <v>653</v>
      </c>
      <c r="B21" s="226">
        <v>-402</v>
      </c>
      <c r="C21" s="226" t="s">
        <v>633</v>
      </c>
      <c r="D21" s="226" t="s">
        <v>633</v>
      </c>
      <c r="E21" s="226">
        <v>-369</v>
      </c>
      <c r="F21" s="226"/>
      <c r="G21" s="226">
        <v>-644</v>
      </c>
      <c r="H21" s="226" t="s">
        <v>633</v>
      </c>
      <c r="I21" s="226" t="s">
        <v>633</v>
      </c>
      <c r="J21" s="226">
        <v>-518</v>
      </c>
    </row>
    <row r="22" spans="1:10" x14ac:dyDescent="0.25">
      <c r="A22" s="229" t="s">
        <v>654</v>
      </c>
      <c r="B22" s="230">
        <v>426</v>
      </c>
      <c r="C22" s="230">
        <v>112</v>
      </c>
      <c r="D22" s="230">
        <v>788</v>
      </c>
      <c r="E22" s="230">
        <v>557</v>
      </c>
      <c r="F22" s="230"/>
      <c r="G22" s="230">
        <v>762</v>
      </c>
      <c r="H22" s="230">
        <v>176</v>
      </c>
      <c r="I22" s="230">
        <v>1223</v>
      </c>
      <c r="J22" s="230">
        <v>833</v>
      </c>
    </row>
    <row r="23" spans="1:10" x14ac:dyDescent="0.25">
      <c r="A23" s="167"/>
      <c r="B23" s="167"/>
      <c r="C23" s="167"/>
      <c r="D23" s="167"/>
      <c r="E23" s="167"/>
      <c r="F23" s="167"/>
      <c r="G23" s="167"/>
      <c r="H23" s="167"/>
      <c r="I23" s="167"/>
      <c r="J23" s="167"/>
    </row>
    <row r="24" spans="1:10" x14ac:dyDescent="0.25">
      <c r="A24" s="152" t="s">
        <v>655</v>
      </c>
      <c r="B24" s="153"/>
      <c r="C24" s="153"/>
      <c r="D24" s="153"/>
      <c r="E24" s="153"/>
      <c r="F24" s="153"/>
      <c r="G24" s="153"/>
      <c r="H24" s="153"/>
      <c r="I24" s="153"/>
      <c r="J24" s="153"/>
    </row>
    <row r="25" spans="1:10" x14ac:dyDescent="0.25">
      <c r="A25" s="231" t="s">
        <v>656</v>
      </c>
      <c r="B25" s="232"/>
      <c r="C25" s="232"/>
      <c r="D25" s="232"/>
      <c r="E25" s="232"/>
      <c r="F25" s="232"/>
      <c r="G25" s="232"/>
      <c r="H25" s="232"/>
      <c r="I25" s="232"/>
      <c r="J25" s="232"/>
    </row>
    <row r="29" spans="1:10" x14ac:dyDescent="0.25">
      <c r="A29" s="154"/>
    </row>
  </sheetData>
  <mergeCells count="4">
    <mergeCell ref="B2:E2"/>
    <mergeCell ref="G2:J2"/>
    <mergeCell ref="B14:E14"/>
    <mergeCell ref="G14:J14"/>
  </mergeCells>
  <hyperlinks>
    <hyperlink ref="L1" location="Index!A1" display="Index"/>
  </hyperlinks>
  <pageMargins left="0.70866141732283472" right="0.70866141732283472" top="0.74803149606299213" bottom="0.74803149606299213" header="0.31496062992125984" footer="0.31496062992125984"/>
  <pageSetup paperSize="9" fitToHeight="3" orientation="landscape" r:id="rId1"/>
  <colBreaks count="1" manualBreakCount="1">
    <brk id="1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7.85546875" customWidth="1"/>
    <col min="2" max="5" width="15.7109375" customWidth="1"/>
  </cols>
  <sheetData>
    <row r="1" spans="1:7" ht="19.5" x14ac:dyDescent="0.25">
      <c r="A1" s="38" t="s">
        <v>657</v>
      </c>
      <c r="B1" s="38"/>
      <c r="C1" s="38"/>
      <c r="D1" s="38"/>
      <c r="E1" s="38"/>
      <c r="G1" s="40" t="s">
        <v>46</v>
      </c>
    </row>
    <row r="2" spans="1:7" ht="18" customHeight="1" x14ac:dyDescent="0.25">
      <c r="A2" s="45">
        <v>2016</v>
      </c>
      <c r="B2" s="577"/>
      <c r="C2" s="577"/>
      <c r="D2" s="577"/>
      <c r="E2" s="577"/>
    </row>
    <row r="3" spans="1:7" x14ac:dyDescent="0.25">
      <c r="A3" s="45" t="s">
        <v>123</v>
      </c>
      <c r="B3" s="158" t="s">
        <v>644</v>
      </c>
      <c r="C3" s="158" t="s">
        <v>645</v>
      </c>
      <c r="D3" s="158" t="s">
        <v>646</v>
      </c>
      <c r="E3" s="158" t="s">
        <v>648</v>
      </c>
    </row>
    <row r="4" spans="1:7" x14ac:dyDescent="0.25">
      <c r="A4" s="233" t="s">
        <v>658</v>
      </c>
      <c r="B4" s="234">
        <v>407.34366600488437</v>
      </c>
      <c r="C4" s="234">
        <v>145.76402863292589</v>
      </c>
      <c r="D4" s="234">
        <v>1116.2557446759602</v>
      </c>
      <c r="E4" s="234">
        <v>145.76402863292589</v>
      </c>
    </row>
    <row r="5" spans="1:7" x14ac:dyDescent="0.25">
      <c r="B5" s="157"/>
      <c r="C5" s="157"/>
      <c r="D5" s="157"/>
      <c r="E5" s="157"/>
    </row>
    <row r="6" spans="1:7" x14ac:dyDescent="0.25">
      <c r="B6" s="157"/>
      <c r="C6" s="157"/>
      <c r="D6" s="157"/>
      <c r="E6" s="157"/>
    </row>
    <row r="7" spans="1:7" ht="19.5" x14ac:dyDescent="0.25">
      <c r="A7" s="38" t="s">
        <v>657</v>
      </c>
      <c r="B7" s="38"/>
      <c r="C7" s="38"/>
      <c r="D7" s="38"/>
      <c r="E7" s="38"/>
    </row>
    <row r="8" spans="1:7" x14ac:dyDescent="0.25">
      <c r="A8" s="535">
        <v>2015</v>
      </c>
      <c r="B8" s="578"/>
      <c r="C8" s="578"/>
      <c r="D8" s="578"/>
      <c r="E8" s="579"/>
    </row>
    <row r="9" spans="1:7" x14ac:dyDescent="0.25">
      <c r="A9" s="235" t="s">
        <v>123</v>
      </c>
      <c r="B9" s="236" t="s">
        <v>644</v>
      </c>
      <c r="C9" s="236" t="s">
        <v>645</v>
      </c>
      <c r="D9" s="236" t="s">
        <v>646</v>
      </c>
      <c r="E9" s="237" t="s">
        <v>648</v>
      </c>
    </row>
    <row r="10" spans="1:7" x14ac:dyDescent="0.25">
      <c r="A10" s="233" t="s">
        <v>658</v>
      </c>
      <c r="B10" s="234">
        <v>937.73426663856571</v>
      </c>
      <c r="C10" s="234">
        <v>558.20552127537405</v>
      </c>
      <c r="D10" s="234">
        <v>1399.2988173041999</v>
      </c>
      <c r="E10" s="234">
        <v>698.32317410258702</v>
      </c>
    </row>
    <row r="11" spans="1:7" x14ac:dyDescent="0.25">
      <c r="B11" s="157"/>
      <c r="C11" s="157"/>
      <c r="D11" s="157"/>
      <c r="E11" s="157"/>
    </row>
    <row r="12" spans="1:7" x14ac:dyDescent="0.25">
      <c r="A12" s="152" t="s">
        <v>659</v>
      </c>
      <c r="B12" s="238"/>
      <c r="C12" s="238"/>
      <c r="D12" s="238"/>
      <c r="E12" s="238"/>
    </row>
    <row r="13" spans="1:7" x14ac:dyDescent="0.25">
      <c r="A13" s="155" t="s">
        <v>660</v>
      </c>
      <c r="B13" s="156"/>
      <c r="C13" s="156"/>
      <c r="D13" s="156"/>
      <c r="E13" s="156"/>
    </row>
    <row r="17" spans="1:1" x14ac:dyDescent="0.25">
      <c r="A17" s="154"/>
    </row>
  </sheetData>
  <mergeCells count="2">
    <mergeCell ref="B2:E2"/>
    <mergeCell ref="B8:E8"/>
  </mergeCells>
  <hyperlinks>
    <hyperlink ref="G1" location="Index!A1" display="Index"/>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showGridLines="0" tabSelected="1" zoomScaleNormal="100" workbookViewId="0"/>
  </sheetViews>
  <sheetFormatPr defaultRowHeight="15" x14ac:dyDescent="0.25"/>
  <cols>
    <col min="1" max="1" width="110.140625" customWidth="1"/>
    <col min="3" max="27" width="9.140625" style="21"/>
  </cols>
  <sheetData>
    <row r="1" spans="1:27" s="2" customFormat="1" ht="26.25" x14ac:dyDescent="0.4">
      <c r="A1" s="1" t="s">
        <v>0</v>
      </c>
      <c r="B1" s="1"/>
      <c r="C1" s="386"/>
      <c r="D1" s="386"/>
      <c r="E1" s="386"/>
      <c r="F1" s="386"/>
      <c r="G1" s="386"/>
      <c r="H1" s="386"/>
      <c r="I1" s="386"/>
      <c r="J1" s="386"/>
      <c r="K1" s="386"/>
      <c r="L1" s="386"/>
      <c r="M1" s="386"/>
      <c r="N1" s="386"/>
      <c r="O1" s="386"/>
      <c r="P1" s="386"/>
      <c r="Q1" s="386"/>
      <c r="R1" s="386"/>
      <c r="S1" s="386"/>
      <c r="T1" s="386"/>
      <c r="U1" s="387"/>
      <c r="V1" s="387"/>
      <c r="W1" s="387"/>
      <c r="X1" s="387"/>
      <c r="Y1" s="387"/>
      <c r="Z1" s="387"/>
      <c r="AA1" s="387"/>
    </row>
    <row r="2" spans="1:27" ht="9.75" customHeight="1" x14ac:dyDescent="0.25">
      <c r="A2" s="3"/>
      <c r="B2" s="3"/>
      <c r="C2" s="388"/>
      <c r="D2" s="388"/>
      <c r="E2" s="388"/>
      <c r="F2" s="388"/>
      <c r="G2" s="388"/>
      <c r="H2" s="388"/>
      <c r="I2" s="388"/>
      <c r="J2" s="388"/>
      <c r="K2" s="388"/>
      <c r="L2" s="388"/>
      <c r="M2" s="388"/>
      <c r="N2" s="388"/>
      <c r="O2" s="388"/>
      <c r="P2" s="388"/>
      <c r="Q2" s="388"/>
      <c r="R2" s="388"/>
    </row>
    <row r="3" spans="1:27" ht="3.75" customHeight="1" x14ac:dyDescent="0.25"/>
    <row r="4" spans="1:27" ht="15.75" x14ac:dyDescent="0.25">
      <c r="A4" s="5" t="s">
        <v>1</v>
      </c>
      <c r="B4" s="6" t="s">
        <v>2</v>
      </c>
      <c r="C4" s="389"/>
      <c r="D4" s="389"/>
      <c r="E4" s="389"/>
      <c r="F4" s="389"/>
      <c r="G4" s="389"/>
      <c r="H4" s="389"/>
      <c r="I4" s="389"/>
      <c r="J4" s="389"/>
      <c r="K4" s="389"/>
      <c r="L4" s="389"/>
      <c r="M4" s="389"/>
      <c r="N4" s="389"/>
      <c r="O4" s="389"/>
      <c r="P4" s="389"/>
      <c r="Q4" s="389"/>
      <c r="R4" s="389"/>
      <c r="S4" s="389"/>
      <c r="T4" s="389"/>
    </row>
    <row r="5" spans="1:27" s="8" customFormat="1" ht="5.25" customHeight="1" x14ac:dyDescent="0.25">
      <c r="A5" s="7"/>
      <c r="B5" s="7"/>
      <c r="C5" s="390"/>
      <c r="D5" s="390"/>
      <c r="E5" s="390"/>
      <c r="F5" s="390"/>
      <c r="G5" s="390"/>
      <c r="H5" s="390"/>
      <c r="I5" s="390"/>
      <c r="J5" s="390"/>
      <c r="K5" s="390"/>
      <c r="L5" s="390"/>
      <c r="M5" s="390"/>
      <c r="N5" s="390"/>
      <c r="O5" s="390"/>
      <c r="P5" s="390"/>
      <c r="Q5" s="390"/>
      <c r="R5" s="390"/>
      <c r="S5" s="390"/>
      <c r="T5" s="390"/>
      <c r="U5" s="21"/>
      <c r="V5" s="21"/>
      <c r="W5" s="21"/>
      <c r="X5" s="21"/>
      <c r="Y5" s="21"/>
      <c r="Z5" s="21"/>
      <c r="AA5" s="21"/>
    </row>
    <row r="6" spans="1:27" ht="15.75" x14ac:dyDescent="0.25">
      <c r="A6" s="9" t="s">
        <v>3</v>
      </c>
      <c r="B6" s="10"/>
    </row>
    <row r="7" spans="1:27" x14ac:dyDescent="0.25">
      <c r="A7" s="11" t="s">
        <v>4</v>
      </c>
      <c r="B7" s="383">
        <v>1</v>
      </c>
      <c r="D7" s="391"/>
    </row>
    <row r="8" spans="1:27" x14ac:dyDescent="0.25">
      <c r="A8" s="12" t="s">
        <v>5</v>
      </c>
      <c r="B8" s="384">
        <v>2</v>
      </c>
    </row>
    <row r="9" spans="1:27" x14ac:dyDescent="0.25">
      <c r="A9" s="13" t="s">
        <v>6</v>
      </c>
      <c r="B9" s="383">
        <v>3</v>
      </c>
    </row>
    <row r="10" spans="1:27" x14ac:dyDescent="0.25">
      <c r="A10" s="12" t="s">
        <v>7</v>
      </c>
      <c r="B10" s="14">
        <v>4</v>
      </c>
    </row>
    <row r="11" spans="1:27" x14ac:dyDescent="0.25">
      <c r="A11" s="15" t="s">
        <v>8</v>
      </c>
      <c r="B11" s="16">
        <v>5</v>
      </c>
    </row>
    <row r="12" spans="1:27" ht="3.75" customHeight="1" x14ac:dyDescent="0.25">
      <c r="A12" s="17"/>
      <c r="B12" s="18"/>
    </row>
    <row r="13" spans="1:27" s="21" customFormat="1" ht="15.75" x14ac:dyDescent="0.25">
      <c r="A13" s="19" t="s">
        <v>9</v>
      </c>
      <c r="B13" s="20"/>
    </row>
    <row r="14" spans="1:27" s="21" customFormat="1" x14ac:dyDescent="0.25">
      <c r="A14" s="11" t="s">
        <v>10</v>
      </c>
      <c r="B14" s="22">
        <v>6</v>
      </c>
    </row>
    <row r="15" spans="1:27" s="21" customFormat="1" x14ac:dyDescent="0.25">
      <c r="A15" s="23" t="s">
        <v>11</v>
      </c>
      <c r="B15" s="14">
        <v>7</v>
      </c>
    </row>
    <row r="16" spans="1:27" s="21" customFormat="1" x14ac:dyDescent="0.25">
      <c r="A16" s="11" t="s">
        <v>12</v>
      </c>
      <c r="B16" s="16">
        <v>8</v>
      </c>
    </row>
    <row r="17" spans="1:4" s="21" customFormat="1" x14ac:dyDescent="0.25">
      <c r="A17" s="24" t="s">
        <v>13</v>
      </c>
      <c r="B17" s="14">
        <v>9</v>
      </c>
    </row>
    <row r="18" spans="1:4" s="21" customFormat="1" x14ac:dyDescent="0.25">
      <c r="A18" s="11" t="s">
        <v>14</v>
      </c>
      <c r="B18" s="16">
        <v>10</v>
      </c>
    </row>
    <row r="19" spans="1:4" s="21" customFormat="1" x14ac:dyDescent="0.25">
      <c r="A19" s="23" t="s">
        <v>15</v>
      </c>
      <c r="B19" s="14">
        <v>11</v>
      </c>
    </row>
    <row r="20" spans="1:4" s="21" customFormat="1" x14ac:dyDescent="0.25">
      <c r="A20" s="11" t="s">
        <v>16</v>
      </c>
      <c r="B20" s="16">
        <v>12</v>
      </c>
    </row>
    <row r="21" spans="1:4" s="21" customFormat="1" x14ac:dyDescent="0.25">
      <c r="A21" s="23" t="s">
        <v>17</v>
      </c>
      <c r="B21" s="14">
        <v>13</v>
      </c>
    </row>
    <row r="22" spans="1:4" s="21" customFormat="1" ht="3" customHeight="1" x14ac:dyDescent="0.25">
      <c r="A22" s="25"/>
      <c r="B22" s="26"/>
    </row>
    <row r="23" spans="1:4" s="21" customFormat="1" ht="15.75" x14ac:dyDescent="0.25">
      <c r="A23" s="27" t="s">
        <v>18</v>
      </c>
      <c r="B23" s="28"/>
    </row>
    <row r="24" spans="1:4" s="21" customFormat="1" x14ac:dyDescent="0.25">
      <c r="A24" s="29" t="s">
        <v>19</v>
      </c>
      <c r="B24" s="384">
        <v>14</v>
      </c>
    </row>
    <row r="25" spans="1:4" s="21" customFormat="1" x14ac:dyDescent="0.25">
      <c r="A25" s="30" t="s">
        <v>20</v>
      </c>
      <c r="B25" s="383">
        <v>15</v>
      </c>
    </row>
    <row r="26" spans="1:4" s="21" customFormat="1" x14ac:dyDescent="0.25">
      <c r="A26" s="23" t="s">
        <v>21</v>
      </c>
      <c r="B26" s="384">
        <v>16</v>
      </c>
    </row>
    <row r="27" spans="1:4" s="21" customFormat="1" x14ac:dyDescent="0.25">
      <c r="A27" s="11" t="s">
        <v>22</v>
      </c>
      <c r="B27" s="383">
        <v>17</v>
      </c>
    </row>
    <row r="28" spans="1:4" s="21" customFormat="1" x14ac:dyDescent="0.25">
      <c r="A28" s="31" t="s">
        <v>23</v>
      </c>
      <c r="B28" s="384">
        <v>18</v>
      </c>
      <c r="D28" s="32"/>
    </row>
    <row r="29" spans="1:4" s="21" customFormat="1" x14ac:dyDescent="0.25">
      <c r="A29" s="11" t="s">
        <v>24</v>
      </c>
      <c r="B29" s="383">
        <v>19</v>
      </c>
    </row>
    <row r="30" spans="1:4" s="21" customFormat="1" x14ac:dyDescent="0.25">
      <c r="A30" s="23" t="s">
        <v>25</v>
      </c>
      <c r="B30" s="384">
        <v>20</v>
      </c>
    </row>
    <row r="31" spans="1:4" s="21" customFormat="1" x14ac:dyDescent="0.25">
      <c r="A31" s="11" t="s">
        <v>810</v>
      </c>
      <c r="B31" s="383">
        <v>21</v>
      </c>
    </row>
    <row r="32" spans="1:4" s="21" customFormat="1" x14ac:dyDescent="0.25">
      <c r="A32" s="23" t="s">
        <v>27</v>
      </c>
      <c r="B32" s="384">
        <v>22</v>
      </c>
    </row>
    <row r="33" spans="1:2" s="21" customFormat="1" x14ac:dyDescent="0.25">
      <c r="A33" s="11" t="s">
        <v>26</v>
      </c>
      <c r="B33" s="383">
        <v>23</v>
      </c>
    </row>
    <row r="34" spans="1:2" s="21" customFormat="1" x14ac:dyDescent="0.25">
      <c r="A34" s="33" t="s">
        <v>28</v>
      </c>
      <c r="B34" s="384">
        <v>24</v>
      </c>
    </row>
    <row r="35" spans="1:2" s="21" customFormat="1" ht="3.75" customHeight="1" x14ac:dyDescent="0.25">
      <c r="A35" s="34"/>
      <c r="B35" s="385"/>
    </row>
    <row r="36" spans="1:2" s="21" customFormat="1" ht="15.75" x14ac:dyDescent="0.25">
      <c r="A36" s="35" t="s">
        <v>29</v>
      </c>
      <c r="B36" s="383"/>
    </row>
    <row r="37" spans="1:2" s="21" customFormat="1" x14ac:dyDescent="0.25">
      <c r="A37" s="23" t="s">
        <v>30</v>
      </c>
      <c r="B37" s="384">
        <v>25</v>
      </c>
    </row>
    <row r="38" spans="1:2" s="21" customFormat="1" x14ac:dyDescent="0.25">
      <c r="A38" s="11" t="s">
        <v>31</v>
      </c>
      <c r="B38" s="383">
        <v>26</v>
      </c>
    </row>
    <row r="39" spans="1:2" s="21" customFormat="1" x14ac:dyDescent="0.25">
      <c r="A39" s="23" t="s">
        <v>32</v>
      </c>
      <c r="B39" s="384">
        <v>27</v>
      </c>
    </row>
    <row r="40" spans="1:2" s="21" customFormat="1" x14ac:dyDescent="0.25">
      <c r="A40" s="11" t="s">
        <v>33</v>
      </c>
      <c r="B40" s="383">
        <v>28</v>
      </c>
    </row>
    <row r="41" spans="1:2" s="21" customFormat="1" x14ac:dyDescent="0.25">
      <c r="A41" s="23" t="s">
        <v>34</v>
      </c>
      <c r="B41" s="384">
        <v>29</v>
      </c>
    </row>
    <row r="42" spans="1:2" s="21" customFormat="1" x14ac:dyDescent="0.25">
      <c r="A42" s="13" t="s">
        <v>35</v>
      </c>
      <c r="B42" s="383">
        <v>30</v>
      </c>
    </row>
    <row r="43" spans="1:2" s="21" customFormat="1" x14ac:dyDescent="0.25">
      <c r="A43" s="12" t="s">
        <v>36</v>
      </c>
      <c r="B43" s="384">
        <v>31</v>
      </c>
    </row>
    <row r="44" spans="1:2" s="21" customFormat="1" x14ac:dyDescent="0.25">
      <c r="A44" s="11" t="s">
        <v>37</v>
      </c>
      <c r="B44" s="383">
        <v>32</v>
      </c>
    </row>
    <row r="45" spans="1:2" s="21" customFormat="1" x14ac:dyDescent="0.25">
      <c r="A45" s="23" t="s">
        <v>38</v>
      </c>
      <c r="B45" s="384">
        <v>33</v>
      </c>
    </row>
    <row r="46" spans="1:2" s="21" customFormat="1" x14ac:dyDescent="0.25">
      <c r="A46" s="11" t="s">
        <v>39</v>
      </c>
      <c r="B46" s="383">
        <v>34</v>
      </c>
    </row>
    <row r="47" spans="1:2" s="21" customFormat="1" x14ac:dyDescent="0.25">
      <c r="A47" s="23" t="s">
        <v>40</v>
      </c>
      <c r="B47" s="384">
        <v>35</v>
      </c>
    </row>
    <row r="48" spans="1:2" s="21" customFormat="1" x14ac:dyDescent="0.25">
      <c r="A48" s="11" t="s">
        <v>41</v>
      </c>
      <c r="B48" s="383">
        <v>36</v>
      </c>
    </row>
    <row r="49" spans="1:2" s="21" customFormat="1" x14ac:dyDescent="0.25">
      <c r="A49" s="23" t="s">
        <v>42</v>
      </c>
      <c r="B49" s="384">
        <v>37</v>
      </c>
    </row>
    <row r="50" spans="1:2" s="21" customFormat="1" x14ac:dyDescent="0.25">
      <c r="A50" s="11" t="s">
        <v>43</v>
      </c>
      <c r="B50" s="383">
        <v>38</v>
      </c>
    </row>
    <row r="51" spans="1:2" s="21" customFormat="1" x14ac:dyDescent="0.25">
      <c r="A51" s="23" t="s">
        <v>44</v>
      </c>
      <c r="B51" s="384">
        <v>39</v>
      </c>
    </row>
    <row r="52" spans="1:2" s="21" customFormat="1" ht="3" customHeight="1" x14ac:dyDescent="0.25">
      <c r="A52" s="36"/>
      <c r="B52" s="37"/>
    </row>
  </sheetData>
  <hyperlinks>
    <hyperlink ref="B7" location="'1 '!A1" display="'1 '!A1"/>
    <hyperlink ref="B8" location="'2 '!A1" display="'2 '!A1"/>
    <hyperlink ref="B9" location="'3 '!A1" display="'3 '!A1"/>
    <hyperlink ref="B10" location="'4'!A1" display="'4'!A1"/>
    <hyperlink ref="B14" location="'6'!A1" display="'6'!A1"/>
    <hyperlink ref="B15" location="'7'!A1" display="'7'!A1"/>
    <hyperlink ref="B16" location="'8'!A1" display="'8'!A1"/>
    <hyperlink ref="B17" location="'9'!A1" display="'9'!A1"/>
    <hyperlink ref="B18" location="'10'!A1" display="'10'!A1"/>
    <hyperlink ref="B19" location="'11'!A1" display="'11'!A1"/>
    <hyperlink ref="B20" location="'12'!A1" display="'12'!A1"/>
    <hyperlink ref="B21" location="'13'!A1" display="'13'!A1"/>
    <hyperlink ref="B37" location="'25'!A1" display="'25'!A1"/>
    <hyperlink ref="B38" location="'26'!A1" display="'26'!A1"/>
    <hyperlink ref="B39" location="'27'!A1" display="'27'!A1"/>
    <hyperlink ref="B40" location="'28'!A1" display="'28'!A1"/>
    <hyperlink ref="B41" location="'29'!A1" display="'29'!A1"/>
    <hyperlink ref="B42" location="'30'!A1" display="'30'!A1"/>
    <hyperlink ref="B43" location="'31'!A1" display="'31'!A1"/>
    <hyperlink ref="B44" location="'32'!A1" display="'32'!A1"/>
    <hyperlink ref="B45" location="'33'!A1" display="'33'!A1"/>
    <hyperlink ref="B46" location="'34'!A1" display="'34'!A1"/>
    <hyperlink ref="B47" location="'35'!A1" display="'35'!A1"/>
    <hyperlink ref="B48" location="'36'!A1" display="'36'!A1"/>
    <hyperlink ref="B49" location="'37'!A1" display="'37'!A1"/>
    <hyperlink ref="B50" location="'38'!A1" display="'38'!A1"/>
    <hyperlink ref="B51" location="'39'!A1" display="'39'!A1"/>
    <hyperlink ref="B28" location="'18'!A1" display="'18'!A1"/>
    <hyperlink ref="B34" location="'24'!A1" display="'24'!A1"/>
    <hyperlink ref="B33" location="'23'!A1" display="'23'!A1"/>
    <hyperlink ref="B32" location="'22'!A1" display="'22'!A1"/>
    <hyperlink ref="B31" location="'21'!A1" display="'21'!A1"/>
    <hyperlink ref="B30" location="'20'!A1" display="'20'!A1"/>
    <hyperlink ref="B29" location="'19'!A1" display="'19'!A1"/>
    <hyperlink ref="B26" location="'16'!Print_Area" display="'16'!Print_Area"/>
    <hyperlink ref="B27" location="'17'!A1" display="'17'!A1"/>
    <hyperlink ref="B11" location="'5'!A1" display="'5'!A1"/>
    <hyperlink ref="B24" location="'14'!A1" display="'14'!A1"/>
    <hyperlink ref="B25" location="'15'!A1" display="'15'!A1"/>
  </hyperlinks>
  <pageMargins left="0.70866141732283472" right="0.70866141732283472" top="0.74803149606299213" bottom="0.74803149606299213" header="0.31496062992125984" footer="0.31496062992125984"/>
  <pageSetup paperSize="9" scale="90" fitToHeight="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zoomScaleNormal="100" zoomScaleSheetLayoutView="100" workbookViewId="0"/>
  </sheetViews>
  <sheetFormatPr defaultRowHeight="15" x14ac:dyDescent="0.25"/>
  <cols>
    <col min="1" max="1" width="54.140625" customWidth="1"/>
    <col min="2" max="2" width="17.7109375" customWidth="1"/>
    <col min="3" max="3" width="12" customWidth="1"/>
    <col min="4" max="4" width="17.7109375" customWidth="1"/>
    <col min="5" max="5" width="19.7109375" customWidth="1"/>
  </cols>
  <sheetData>
    <row r="1" spans="1:7" ht="19.5" x14ac:dyDescent="0.25">
      <c r="A1" s="38" t="s">
        <v>661</v>
      </c>
      <c r="B1" s="38"/>
      <c r="C1" s="38"/>
      <c r="D1" s="38"/>
      <c r="E1" s="38"/>
      <c r="G1" s="40" t="s">
        <v>46</v>
      </c>
    </row>
    <row r="2" spans="1:7" ht="18" customHeight="1" x14ac:dyDescent="0.25">
      <c r="A2" s="45" t="s">
        <v>552</v>
      </c>
      <c r="B2" s="158" t="s">
        <v>662</v>
      </c>
      <c r="C2" s="158" t="s">
        <v>663</v>
      </c>
      <c r="D2" s="158" t="s">
        <v>664</v>
      </c>
      <c r="E2" s="158" t="s">
        <v>665</v>
      </c>
    </row>
    <row r="3" spans="1:7" x14ac:dyDescent="0.25">
      <c r="A3" s="228" t="s">
        <v>666</v>
      </c>
      <c r="B3" s="525">
        <v>269</v>
      </c>
      <c r="C3" s="525">
        <v>534</v>
      </c>
      <c r="D3" s="525">
        <v>5</v>
      </c>
      <c r="E3" s="525">
        <v>-56</v>
      </c>
    </row>
    <row r="4" spans="1:7" x14ac:dyDescent="0.25">
      <c r="A4" s="228" t="s">
        <v>667</v>
      </c>
      <c r="B4" s="525"/>
      <c r="C4" s="525"/>
      <c r="D4" s="525"/>
      <c r="E4" s="525"/>
    </row>
    <row r="5" spans="1:7" x14ac:dyDescent="0.25">
      <c r="A5" s="228" t="s">
        <v>668</v>
      </c>
      <c r="B5" s="525">
        <v>893</v>
      </c>
      <c r="C5" s="525">
        <v>893</v>
      </c>
      <c r="D5" s="525">
        <v>1106</v>
      </c>
      <c r="E5" s="525">
        <v>101</v>
      </c>
    </row>
    <row r="6" spans="1:7" x14ac:dyDescent="0.25">
      <c r="A6" s="228" t="s">
        <v>669</v>
      </c>
      <c r="B6" s="525">
        <v>145</v>
      </c>
      <c r="C6" s="525">
        <v>145</v>
      </c>
      <c r="D6" s="525" t="s">
        <v>633</v>
      </c>
      <c r="E6" s="525" t="s">
        <v>633</v>
      </c>
    </row>
    <row r="7" spans="1:7" x14ac:dyDescent="0.25">
      <c r="A7" s="228" t="s">
        <v>670</v>
      </c>
      <c r="B7" s="525">
        <v>794</v>
      </c>
      <c r="C7" s="525">
        <v>794</v>
      </c>
      <c r="D7" s="525">
        <v>-1</v>
      </c>
      <c r="E7" s="525">
        <v>76</v>
      </c>
    </row>
    <row r="8" spans="1:7" x14ac:dyDescent="0.25">
      <c r="A8" s="229" t="s">
        <v>122</v>
      </c>
      <c r="B8" s="526">
        <v>2101</v>
      </c>
      <c r="C8" s="526">
        <v>2366</v>
      </c>
      <c r="D8" s="526">
        <v>1110</v>
      </c>
      <c r="E8" s="526">
        <v>121</v>
      </c>
    </row>
    <row r="9" spans="1:7" x14ac:dyDescent="0.25">
      <c r="A9" s="167"/>
      <c r="B9" s="80"/>
      <c r="C9" s="80"/>
      <c r="D9" s="80"/>
      <c r="E9" s="80"/>
    </row>
    <row r="10" spans="1:7" x14ac:dyDescent="0.25">
      <c r="A10" s="167"/>
      <c r="B10" s="80"/>
      <c r="C10" s="80"/>
      <c r="D10" s="80"/>
      <c r="E10" s="80"/>
    </row>
    <row r="11" spans="1:7" ht="19.5" x14ac:dyDescent="0.25">
      <c r="A11" s="38" t="s">
        <v>661</v>
      </c>
      <c r="B11" s="38"/>
      <c r="C11" s="38"/>
      <c r="D11" s="38"/>
      <c r="E11" s="38"/>
    </row>
    <row r="12" spans="1:7" ht="18" customHeight="1" x14ac:dyDescent="0.25">
      <c r="A12" s="45" t="s">
        <v>585</v>
      </c>
      <c r="B12" s="158" t="s">
        <v>662</v>
      </c>
      <c r="C12" s="158" t="s">
        <v>663</v>
      </c>
      <c r="D12" s="158" t="s">
        <v>664</v>
      </c>
      <c r="E12" s="158" t="s">
        <v>665</v>
      </c>
    </row>
    <row r="13" spans="1:7" x14ac:dyDescent="0.25">
      <c r="A13" s="228" t="s">
        <v>666</v>
      </c>
      <c r="B13" s="525">
        <v>350.85841935000002</v>
      </c>
      <c r="C13" s="525">
        <v>445.47436095437399</v>
      </c>
      <c r="D13" s="525" t="s">
        <v>633</v>
      </c>
      <c r="E13" s="525">
        <v>76.009502949999998</v>
      </c>
    </row>
    <row r="14" spans="1:7" x14ac:dyDescent="0.25">
      <c r="A14" s="228" t="s">
        <v>667</v>
      </c>
      <c r="B14" s="525"/>
      <c r="C14" s="525"/>
      <c r="D14" s="525"/>
      <c r="E14" s="525"/>
    </row>
    <row r="15" spans="1:7" x14ac:dyDescent="0.25">
      <c r="A15" s="228" t="s">
        <v>668</v>
      </c>
      <c r="B15" s="525">
        <v>1324.6489016199998</v>
      </c>
      <c r="C15" s="525">
        <v>1324.6489016199998</v>
      </c>
      <c r="D15" s="525">
        <v>96.74792373999999</v>
      </c>
      <c r="E15" s="525">
        <v>274.10126217999988</v>
      </c>
    </row>
    <row r="16" spans="1:7" x14ac:dyDescent="0.25">
      <c r="A16" s="228" t="s">
        <v>669</v>
      </c>
      <c r="B16" s="525">
        <v>144.95506789000001</v>
      </c>
      <c r="C16" s="525">
        <v>144.95506789000001</v>
      </c>
      <c r="D16" s="525" t="s">
        <v>633</v>
      </c>
      <c r="E16" s="525" t="s">
        <v>633</v>
      </c>
    </row>
    <row r="17" spans="1:5" x14ac:dyDescent="0.25">
      <c r="A17" s="228" t="s">
        <v>670</v>
      </c>
      <c r="B17" s="525">
        <v>935.66485569999827</v>
      </c>
      <c r="C17" s="525">
        <v>935.66485569999827</v>
      </c>
      <c r="D17" s="525">
        <v>72.725692539999983</v>
      </c>
      <c r="E17" s="525">
        <v>125.83578699999975</v>
      </c>
    </row>
    <row r="18" spans="1:5" x14ac:dyDescent="0.25">
      <c r="A18" s="229" t="s">
        <v>122</v>
      </c>
      <c r="B18" s="526">
        <v>2756.127244559998</v>
      </c>
      <c r="C18" s="526">
        <v>2850.7431861643722</v>
      </c>
      <c r="D18" s="526">
        <v>169.47361627999996</v>
      </c>
      <c r="E18" s="526">
        <v>475.94655212999965</v>
      </c>
    </row>
    <row r="19" spans="1:5" x14ac:dyDescent="0.25">
      <c r="A19" s="167"/>
      <c r="B19" s="167"/>
      <c r="C19" s="167"/>
      <c r="D19" s="167"/>
      <c r="E19" s="167"/>
    </row>
    <row r="20" spans="1:5" x14ac:dyDescent="0.25">
      <c r="A20" s="167"/>
      <c r="B20" s="167"/>
      <c r="C20" s="167"/>
      <c r="D20" s="167"/>
      <c r="E20" s="167"/>
    </row>
    <row r="21" spans="1:5" x14ac:dyDescent="0.25">
      <c r="A21" s="239" t="s">
        <v>671</v>
      </c>
      <c r="B21" s="166"/>
      <c r="C21" s="166"/>
      <c r="D21" s="166"/>
      <c r="E21" s="166"/>
    </row>
    <row r="22" spans="1:5" x14ac:dyDescent="0.25">
      <c r="A22" s="206" t="s">
        <v>895</v>
      </c>
      <c r="B22" s="151"/>
      <c r="C22" s="151"/>
      <c r="D22" s="151"/>
      <c r="E22" s="151"/>
    </row>
    <row r="23" spans="1:5" x14ac:dyDescent="0.25">
      <c r="A23" s="240" t="s">
        <v>896</v>
      </c>
      <c r="B23" s="241"/>
      <c r="C23" s="241"/>
      <c r="D23" s="241"/>
      <c r="E23" s="241"/>
    </row>
    <row r="29" spans="1:5" x14ac:dyDescent="0.25">
      <c r="B29" s="242"/>
      <c r="D29" s="242"/>
    </row>
    <row r="30" spans="1:5" x14ac:dyDescent="0.25">
      <c r="B30" s="242"/>
      <c r="D30" s="242"/>
    </row>
    <row r="31" spans="1:5" x14ac:dyDescent="0.25">
      <c r="D31" s="242"/>
    </row>
    <row r="32" spans="1:5" x14ac:dyDescent="0.25">
      <c r="D32" s="242"/>
    </row>
    <row r="35" spans="2:2" x14ac:dyDescent="0.25">
      <c r="B35" s="242"/>
    </row>
    <row r="36" spans="2:2" x14ac:dyDescent="0.25">
      <c r="B36" s="242"/>
    </row>
  </sheetData>
  <hyperlinks>
    <hyperlink ref="G1" location="Index!A1" display="Index"/>
  </hyperlinks>
  <pageMargins left="0.70866141732283472" right="0.70866141732283472" top="0.74803149606299213" bottom="0.74803149606299213" header="0.31496062992125984" footer="0.31496062992125984"/>
  <pageSetup paperSize="9" fitToHeight="3" orientation="landscape" r:id="rId1"/>
  <colBreaks count="1" manualBreakCount="1">
    <brk id="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showGridLines="0" zoomScaleNormal="100" zoomScaleSheetLayoutView="100" workbookViewId="0">
      <selection sqref="A1:C2"/>
    </sheetView>
  </sheetViews>
  <sheetFormatPr defaultRowHeight="15" x14ac:dyDescent="0.25"/>
  <cols>
    <col min="1" max="1" width="23.85546875" bestFit="1" customWidth="1"/>
    <col min="2" max="2" width="25.28515625" customWidth="1"/>
    <col min="3" max="3" width="24.140625" customWidth="1"/>
  </cols>
  <sheetData>
    <row r="1" spans="1:5" x14ac:dyDescent="0.25">
      <c r="A1" s="580" t="s">
        <v>672</v>
      </c>
      <c r="B1" s="581"/>
      <c r="C1" s="581"/>
      <c r="E1" s="40" t="s">
        <v>46</v>
      </c>
    </row>
    <row r="2" spans="1:5" ht="21" customHeight="1" x14ac:dyDescent="0.25">
      <c r="A2" s="582"/>
      <c r="B2" s="582"/>
      <c r="C2" s="582"/>
      <c r="E2" s="243"/>
    </row>
    <row r="3" spans="1:5" ht="18" customHeight="1" x14ac:dyDescent="0.25">
      <c r="A3" s="45"/>
      <c r="B3" s="578">
        <v>2016</v>
      </c>
      <c r="C3" s="578"/>
    </row>
    <row r="4" spans="1:5" ht="18" customHeight="1" x14ac:dyDescent="0.25">
      <c r="A4" s="527" t="s">
        <v>49</v>
      </c>
      <c r="B4" s="244" t="s">
        <v>673</v>
      </c>
      <c r="C4" s="244" t="s">
        <v>674</v>
      </c>
    </row>
    <row r="5" spans="1:5" x14ac:dyDescent="0.25">
      <c r="A5" s="245" t="s">
        <v>675</v>
      </c>
      <c r="B5" s="246">
        <v>4742.4343387878507</v>
      </c>
      <c r="C5" s="246">
        <v>-5715.2505216729605</v>
      </c>
    </row>
    <row r="6" spans="1:5" x14ac:dyDescent="0.25">
      <c r="A6" s="245" t="s">
        <v>676</v>
      </c>
      <c r="B6" s="246">
        <v>-1160.2515769164199</v>
      </c>
      <c r="C6" s="246">
        <v>2743.5536218723796</v>
      </c>
    </row>
    <row r="7" spans="1:5" x14ac:dyDescent="0.25">
      <c r="A7" s="245" t="s">
        <v>677</v>
      </c>
      <c r="B7" s="246">
        <v>264.31428018623001</v>
      </c>
      <c r="C7" s="246">
        <v>-139.62829807208698</v>
      </c>
    </row>
    <row r="8" spans="1:5" x14ac:dyDescent="0.25">
      <c r="A8" s="245" t="s">
        <v>678</v>
      </c>
      <c r="B8" s="246">
        <v>-28.986593883779701</v>
      </c>
      <c r="C8" s="246">
        <v>122.25566903639699</v>
      </c>
    </row>
    <row r="9" spans="1:5" x14ac:dyDescent="0.25">
      <c r="A9" s="245" t="s">
        <v>679</v>
      </c>
      <c r="B9" s="246">
        <v>421.72466954617602</v>
      </c>
      <c r="C9" s="246">
        <v>-554.855692100807</v>
      </c>
    </row>
    <row r="10" spans="1:5" x14ac:dyDescent="0.25">
      <c r="A10" s="245" t="s">
        <v>680</v>
      </c>
      <c r="B10" s="246">
        <v>2.1775815995072203</v>
      </c>
      <c r="C10" s="246">
        <v>-1.9274233413676101</v>
      </c>
    </row>
    <row r="11" spans="1:5" x14ac:dyDescent="0.25">
      <c r="A11" s="245" t="s">
        <v>121</v>
      </c>
      <c r="B11" s="246">
        <v>-8.5374404946327212E-2</v>
      </c>
      <c r="C11" s="246">
        <v>8.5795445892333982E-2</v>
      </c>
    </row>
    <row r="12" spans="1:5" x14ac:dyDescent="0.25">
      <c r="A12" s="247" t="s">
        <v>122</v>
      </c>
      <c r="B12" s="248">
        <v>4241.3273249145996</v>
      </c>
      <c r="C12" s="248">
        <v>-3545.7668488325903</v>
      </c>
    </row>
    <row r="14" spans="1:5" x14ac:dyDescent="0.25">
      <c r="A14" s="583" t="s">
        <v>681</v>
      </c>
      <c r="B14" s="573"/>
      <c r="C14" s="573"/>
    </row>
    <row r="15" spans="1:5" ht="17.25" customHeight="1" x14ac:dyDescent="0.25">
      <c r="A15" s="568"/>
      <c r="B15" s="568"/>
      <c r="C15" s="568"/>
    </row>
    <row r="16" spans="1:5" x14ac:dyDescent="0.25">
      <c r="A16" s="249"/>
      <c r="B16" s="249"/>
      <c r="C16" s="249"/>
    </row>
  </sheetData>
  <mergeCells count="3">
    <mergeCell ref="A1:C2"/>
    <mergeCell ref="B3:C3"/>
    <mergeCell ref="A14:C15"/>
  </mergeCells>
  <hyperlinks>
    <hyperlink ref="E1" location="Index!A1" display="Index"/>
  </hyperlinks>
  <pageMargins left="0.70866141732283472" right="0.70866141732283472" top="0.74803149606299213" bottom="0.74803149606299213" header="0.31496062992125984" footer="0.31496062992125984"/>
  <pageSetup paperSize="9" fitToHeight="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Normal="100" zoomScaleSheetLayoutView="100" workbookViewId="0"/>
  </sheetViews>
  <sheetFormatPr defaultRowHeight="15" x14ac:dyDescent="0.25"/>
  <cols>
    <col min="1" max="1" width="25.140625" customWidth="1"/>
    <col min="2" max="4" width="16.28515625" customWidth="1"/>
  </cols>
  <sheetData>
    <row r="1" spans="1:6" ht="19.5" x14ac:dyDescent="0.25">
      <c r="A1" s="38" t="s">
        <v>682</v>
      </c>
      <c r="B1" s="38"/>
      <c r="C1" s="38"/>
      <c r="D1" s="38"/>
      <c r="F1" s="40" t="s">
        <v>46</v>
      </c>
    </row>
    <row r="2" spans="1:6" ht="18" customHeight="1" x14ac:dyDescent="0.25">
      <c r="A2" s="45" t="s">
        <v>373</v>
      </c>
      <c r="B2" s="45" t="s">
        <v>50</v>
      </c>
      <c r="C2" s="45" t="s">
        <v>50</v>
      </c>
      <c r="D2" s="45" t="s">
        <v>50</v>
      </c>
    </row>
    <row r="3" spans="1:6" x14ac:dyDescent="0.25">
      <c r="A3" s="45" t="s">
        <v>683</v>
      </c>
      <c r="B3" s="158" t="s">
        <v>619</v>
      </c>
      <c r="C3" s="158" t="s">
        <v>684</v>
      </c>
      <c r="D3" s="158" t="s">
        <v>620</v>
      </c>
    </row>
    <row r="4" spans="1:6" x14ac:dyDescent="0.25">
      <c r="A4" s="228" t="s">
        <v>685</v>
      </c>
      <c r="B4" s="250" t="s">
        <v>621</v>
      </c>
      <c r="C4" s="250" t="s">
        <v>621</v>
      </c>
      <c r="D4" s="250" t="s">
        <v>621</v>
      </c>
    </row>
    <row r="5" spans="1:6" x14ac:dyDescent="0.25">
      <c r="A5" s="228" t="s">
        <v>686</v>
      </c>
      <c r="B5" s="250" t="s">
        <v>621</v>
      </c>
      <c r="C5" s="250" t="s">
        <v>621</v>
      </c>
      <c r="D5" s="250" t="s">
        <v>621</v>
      </c>
    </row>
    <row r="6" spans="1:6" x14ac:dyDescent="0.25">
      <c r="A6" s="228" t="s">
        <v>687</v>
      </c>
      <c r="B6" s="250"/>
      <c r="C6" s="250"/>
      <c r="D6" s="250"/>
    </row>
    <row r="7" spans="1:6" x14ac:dyDescent="0.25">
      <c r="A7" s="228" t="s">
        <v>688</v>
      </c>
      <c r="B7" s="250"/>
      <c r="C7" s="250"/>
      <c r="D7" s="250"/>
    </row>
    <row r="8" spans="1:6" x14ac:dyDescent="0.25">
      <c r="A8" s="228" t="s">
        <v>689</v>
      </c>
      <c r="B8" s="250" t="s">
        <v>621</v>
      </c>
      <c r="C8" s="250" t="s">
        <v>621</v>
      </c>
      <c r="D8" s="250" t="s">
        <v>621</v>
      </c>
    </row>
    <row r="9" spans="1:6" x14ac:dyDescent="0.25">
      <c r="A9" s="228" t="s">
        <v>690</v>
      </c>
      <c r="B9" s="250" t="s">
        <v>621</v>
      </c>
      <c r="C9" s="250"/>
      <c r="D9" s="250" t="s">
        <v>621</v>
      </c>
    </row>
    <row r="10" spans="1:6" x14ac:dyDescent="0.25">
      <c r="A10" s="228" t="s">
        <v>691</v>
      </c>
      <c r="B10" s="250"/>
      <c r="C10" s="250"/>
      <c r="D10" s="250"/>
    </row>
    <row r="11" spans="1:6" x14ac:dyDescent="0.25">
      <c r="A11" s="228" t="s">
        <v>692</v>
      </c>
      <c r="B11" s="250" t="s">
        <v>621</v>
      </c>
      <c r="C11" s="250" t="s">
        <v>621</v>
      </c>
      <c r="D11" s="250" t="s">
        <v>621</v>
      </c>
    </row>
    <row r="12" spans="1:6" x14ac:dyDescent="0.25">
      <c r="A12" s="251" t="s">
        <v>693</v>
      </c>
      <c r="B12" s="250" t="s">
        <v>621</v>
      </c>
      <c r="C12" s="250" t="s">
        <v>621</v>
      </c>
      <c r="D12" s="250" t="s">
        <v>621</v>
      </c>
    </row>
    <row r="13" spans="1:6" ht="24.95" customHeight="1" x14ac:dyDescent="0.25">
      <c r="B13" s="238"/>
      <c r="C13" s="238"/>
      <c r="D13" s="238"/>
    </row>
    <row r="14" spans="1:6" x14ac:dyDescent="0.25">
      <c r="B14" s="180"/>
      <c r="C14" s="180"/>
      <c r="D14" s="180"/>
    </row>
    <row r="30" spans="1:1" x14ac:dyDescent="0.25">
      <c r="A30" s="228"/>
    </row>
  </sheetData>
  <hyperlinks>
    <hyperlink ref="F1" location="Index!A1" display="Index"/>
  </hyperlinks>
  <pageMargins left="0.70866141732283472" right="0.70866141732283472" top="0.74803149606299213" bottom="0.74803149606299213" header="0.31496062992125984" footer="0.31496062992125984"/>
  <pageSetup paperSize="9" fitToWidth="3" fitToHeight="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zoomScaleNormal="100" zoomScaleSheetLayoutView="100" workbookViewId="0"/>
  </sheetViews>
  <sheetFormatPr defaultRowHeight="15" x14ac:dyDescent="0.25"/>
  <cols>
    <col min="1" max="1" width="72.140625" customWidth="1"/>
    <col min="2" max="2" width="16.42578125" customWidth="1"/>
    <col min="3" max="3" width="17.85546875" customWidth="1"/>
  </cols>
  <sheetData>
    <row r="1" spans="1:5" ht="19.5" x14ac:dyDescent="0.25">
      <c r="A1" s="38" t="s">
        <v>694</v>
      </c>
      <c r="B1" s="38"/>
      <c r="C1" s="38"/>
      <c r="E1" s="40" t="s">
        <v>46</v>
      </c>
    </row>
    <row r="2" spans="1:5" ht="18" customHeight="1" x14ac:dyDescent="0.25">
      <c r="A2" s="45" t="s">
        <v>49</v>
      </c>
      <c r="B2" s="45" t="s">
        <v>50</v>
      </c>
      <c r="C2" s="45" t="s">
        <v>50</v>
      </c>
    </row>
    <row r="3" spans="1:5" x14ac:dyDescent="0.25">
      <c r="A3" s="45" t="s">
        <v>683</v>
      </c>
      <c r="B3" s="158">
        <v>2016</v>
      </c>
      <c r="C3" s="158">
        <v>2015</v>
      </c>
    </row>
    <row r="4" spans="1:5" s="550" customFormat="1" ht="12.75" customHeight="1" x14ac:dyDescent="0.25">
      <c r="A4" s="548" t="s">
        <v>685</v>
      </c>
      <c r="B4" s="549">
        <v>2715.1338529100003</v>
      </c>
      <c r="C4" s="549">
        <v>3184.3593150000002</v>
      </c>
    </row>
    <row r="5" spans="1:5" s="550" customFormat="1" ht="12.75" customHeight="1" x14ac:dyDescent="0.25">
      <c r="A5" s="548" t="s">
        <v>686</v>
      </c>
      <c r="B5" s="549">
        <v>978.50379959999987</v>
      </c>
      <c r="C5" s="549">
        <v>3012.1161750000001</v>
      </c>
    </row>
    <row r="6" spans="1:5" s="550" customFormat="1" ht="12.75" customHeight="1" x14ac:dyDescent="0.25">
      <c r="A6" s="548" t="s">
        <v>687</v>
      </c>
      <c r="B6" s="549">
        <v>0</v>
      </c>
      <c r="C6" s="549">
        <v>0</v>
      </c>
    </row>
    <row r="7" spans="1:5" s="550" customFormat="1" ht="12.75" customHeight="1" x14ac:dyDescent="0.25">
      <c r="A7" s="548" t="s">
        <v>688</v>
      </c>
      <c r="B7" s="549">
        <v>0</v>
      </c>
      <c r="C7" s="549">
        <v>0</v>
      </c>
    </row>
    <row r="8" spans="1:5" s="550" customFormat="1" ht="12.75" customHeight="1" x14ac:dyDescent="0.25">
      <c r="A8" s="548" t="s">
        <v>689</v>
      </c>
      <c r="B8" s="549">
        <v>0</v>
      </c>
      <c r="C8" s="549">
        <v>0</v>
      </c>
    </row>
    <row r="9" spans="1:5" s="550" customFormat="1" ht="12.75" customHeight="1" x14ac:dyDescent="0.25">
      <c r="A9" s="548" t="s">
        <v>690</v>
      </c>
      <c r="B9" s="549">
        <v>158.47325168999998</v>
      </c>
      <c r="C9" s="549">
        <v>196.70708400000001</v>
      </c>
    </row>
    <row r="10" spans="1:5" s="550" customFormat="1" ht="12.75" customHeight="1" x14ac:dyDescent="0.25">
      <c r="A10" s="548" t="s">
        <v>691</v>
      </c>
      <c r="B10" s="549">
        <v>0</v>
      </c>
      <c r="C10" s="549">
        <v>0</v>
      </c>
    </row>
    <row r="11" spans="1:5" s="550" customFormat="1" ht="12.75" customHeight="1" x14ac:dyDescent="0.25">
      <c r="A11" s="548" t="s">
        <v>695</v>
      </c>
      <c r="B11" s="549">
        <v>64.80254051</v>
      </c>
      <c r="C11" s="549">
        <v>193.932256</v>
      </c>
    </row>
    <row r="12" spans="1:5" s="550" customFormat="1" ht="12.75" customHeight="1" x14ac:dyDescent="0.25">
      <c r="A12" s="548" t="s">
        <v>693</v>
      </c>
      <c r="B12" s="549">
        <v>810.61312350000003</v>
      </c>
      <c r="C12" s="549">
        <v>919.97402399999999</v>
      </c>
    </row>
    <row r="13" spans="1:5" x14ac:dyDescent="0.25">
      <c r="A13" s="229" t="s">
        <v>122</v>
      </c>
      <c r="B13" s="171">
        <v>4728</v>
      </c>
      <c r="C13" s="171">
        <v>7507.0888539999996</v>
      </c>
    </row>
    <row r="14" spans="1:5" ht="5.25" customHeight="1" x14ac:dyDescent="0.25"/>
    <row r="15" spans="1:5" ht="25.5" customHeight="1" x14ac:dyDescent="0.25">
      <c r="A15" s="585" t="s">
        <v>696</v>
      </c>
      <c r="B15" s="585"/>
      <c r="C15" s="585"/>
    </row>
    <row r="16" spans="1:5" ht="34.5" customHeight="1" x14ac:dyDescent="0.25">
      <c r="A16" s="584" t="s">
        <v>697</v>
      </c>
      <c r="B16" s="584"/>
      <c r="C16" s="584"/>
    </row>
    <row r="17" spans="1:3" x14ac:dyDescent="0.25">
      <c r="A17" s="172" t="s">
        <v>698</v>
      </c>
      <c r="B17" s="180"/>
      <c r="C17" s="180"/>
    </row>
    <row r="18" spans="1:3" x14ac:dyDescent="0.25">
      <c r="A18" s="154" t="s">
        <v>699</v>
      </c>
      <c r="B18" s="180"/>
      <c r="C18" s="180"/>
    </row>
    <row r="19" spans="1:3" ht="24.75" customHeight="1" x14ac:dyDescent="0.25">
      <c r="A19" s="584" t="s">
        <v>700</v>
      </c>
      <c r="B19" s="584"/>
      <c r="C19" s="584"/>
    </row>
    <row r="20" spans="1:3" ht="33.75" customHeight="1" x14ac:dyDescent="0.25">
      <c r="A20" s="584" t="s">
        <v>701</v>
      </c>
      <c r="B20" s="584"/>
      <c r="C20" s="584"/>
    </row>
    <row r="21" spans="1:3" ht="23.25" customHeight="1" x14ac:dyDescent="0.25">
      <c r="A21" s="584" t="s">
        <v>702</v>
      </c>
      <c r="B21" s="584"/>
      <c r="C21" s="584"/>
    </row>
    <row r="22" spans="1:3" ht="45" customHeight="1" x14ac:dyDescent="0.25">
      <c r="A22" s="584" t="s">
        <v>703</v>
      </c>
      <c r="B22" s="584"/>
      <c r="C22" s="584"/>
    </row>
    <row r="23" spans="1:3" ht="25.5" customHeight="1" x14ac:dyDescent="0.25">
      <c r="A23" s="584" t="s">
        <v>704</v>
      </c>
      <c r="B23" s="584"/>
      <c r="C23" s="584"/>
    </row>
    <row r="24" spans="1:3" ht="33" customHeight="1" x14ac:dyDescent="0.25">
      <c r="A24" s="584" t="s">
        <v>705</v>
      </c>
      <c r="B24" s="584"/>
      <c r="C24" s="584"/>
    </row>
    <row r="25" spans="1:3" ht="24" customHeight="1" x14ac:dyDescent="0.25">
      <c r="A25" s="584" t="s">
        <v>706</v>
      </c>
      <c r="B25" s="584"/>
      <c r="C25" s="584"/>
    </row>
    <row r="26" spans="1:3" ht="13.5" customHeight="1" x14ac:dyDescent="0.25">
      <c r="A26" s="584" t="s">
        <v>707</v>
      </c>
      <c r="B26" s="584"/>
      <c r="C26" s="584"/>
    </row>
    <row r="27" spans="1:3" ht="22.5" customHeight="1" x14ac:dyDescent="0.25">
      <c r="A27" s="586" t="s">
        <v>708</v>
      </c>
      <c r="B27" s="586"/>
      <c r="C27" s="586"/>
    </row>
    <row r="28" spans="1:3" x14ac:dyDescent="0.25">
      <c r="A28" s="228"/>
    </row>
  </sheetData>
  <mergeCells count="11">
    <mergeCell ref="A23:C23"/>
    <mergeCell ref="A24:C24"/>
    <mergeCell ref="A25:C25"/>
    <mergeCell ref="A26:C26"/>
    <mergeCell ref="A27:C27"/>
    <mergeCell ref="A22:C22"/>
    <mergeCell ref="A15:C15"/>
    <mergeCell ref="A16:C16"/>
    <mergeCell ref="A19:C19"/>
    <mergeCell ref="A20:C20"/>
    <mergeCell ref="A21:C21"/>
  </mergeCells>
  <hyperlinks>
    <hyperlink ref="E1" location="Index!A1" display="Index"/>
  </hyperlinks>
  <pageMargins left="0.70866141732283472" right="0.70866141732283472" top="0.74803149606299213" bottom="0.74803149606299213" header="0.31496062992125984" footer="0.31496062992125984"/>
  <pageSetup paperSize="9" fitToHeight="3" orientation="landscape" r:id="rId1"/>
  <colBreaks count="1" manualBreakCount="1">
    <brk id="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zoomScaleNormal="100" zoomScaleSheetLayoutView="100" workbookViewId="0"/>
  </sheetViews>
  <sheetFormatPr defaultRowHeight="15" x14ac:dyDescent="0.25"/>
  <cols>
    <col min="1" max="1" width="103.28515625" customWidth="1"/>
    <col min="2" max="3" width="14.7109375" customWidth="1"/>
  </cols>
  <sheetData>
    <row r="1" spans="1:5" ht="19.5" x14ac:dyDescent="0.25">
      <c r="A1" s="254" t="s">
        <v>709</v>
      </c>
      <c r="B1" s="38"/>
      <c r="C1" s="38"/>
      <c r="E1" s="40" t="s">
        <v>46</v>
      </c>
    </row>
    <row r="2" spans="1:5" ht="18" customHeight="1" x14ac:dyDescent="0.25">
      <c r="A2" s="45" t="s">
        <v>49</v>
      </c>
      <c r="B2" s="255">
        <v>2016</v>
      </c>
      <c r="C2" s="255">
        <v>2015</v>
      </c>
      <c r="D2" s="256"/>
    </row>
    <row r="3" spans="1:5" x14ac:dyDescent="0.25">
      <c r="A3" s="101" t="s">
        <v>710</v>
      </c>
      <c r="B3" s="185">
        <v>2307.7204492399997</v>
      </c>
      <c r="C3" s="185">
        <v>3411.4356659999999</v>
      </c>
    </row>
    <row r="4" spans="1:5" x14ac:dyDescent="0.25">
      <c r="A4" s="257" t="s">
        <v>711</v>
      </c>
      <c r="B4" s="185">
        <v>715.01532167000005</v>
      </c>
      <c r="C4" s="185">
        <v>772.28802800000005</v>
      </c>
    </row>
    <row r="5" spans="1:5" x14ac:dyDescent="0.25">
      <c r="A5" s="257" t="s">
        <v>712</v>
      </c>
      <c r="B5" s="185">
        <v>1146.5236110600001</v>
      </c>
      <c r="C5" s="185">
        <v>2079.7579169999999</v>
      </c>
    </row>
    <row r="6" spans="1:5" x14ac:dyDescent="0.25">
      <c r="A6" s="257" t="s">
        <v>713</v>
      </c>
      <c r="B6" s="185">
        <v>558.26718624</v>
      </c>
      <c r="C6" s="185">
        <v>325.90930800000001</v>
      </c>
    </row>
    <row r="7" spans="1:5" x14ac:dyDescent="0.25">
      <c r="A7" s="257" t="s">
        <v>714</v>
      </c>
      <c r="B7" s="185">
        <v>0</v>
      </c>
      <c r="C7" s="185">
        <v>917.69793500000003</v>
      </c>
    </row>
    <row r="8" spans="1:5" x14ac:dyDescent="0.25">
      <c r="A8" s="257" t="s">
        <v>715</v>
      </c>
      <c r="B8" s="185">
        <v>0</v>
      </c>
      <c r="C8" s="185">
        <v>0</v>
      </c>
    </row>
    <row r="9" spans="1:5" x14ac:dyDescent="0.25">
      <c r="A9" s="257" t="s">
        <v>716</v>
      </c>
      <c r="B9" s="185">
        <v>0</v>
      </c>
      <c r="C9" s="185">
        <v>0</v>
      </c>
    </row>
    <row r="10" spans="1:5" x14ac:dyDescent="0.25">
      <c r="A10" s="258" t="s">
        <v>122</v>
      </c>
      <c r="B10" s="171">
        <v>4728</v>
      </c>
      <c r="C10" s="171">
        <v>7507.0888540000005</v>
      </c>
    </row>
    <row r="11" spans="1:5" x14ac:dyDescent="0.25">
      <c r="B11" s="238"/>
      <c r="C11" s="238"/>
    </row>
    <row r="12" spans="1:5" x14ac:dyDescent="0.25">
      <c r="A12" s="259" t="s">
        <v>717</v>
      </c>
      <c r="B12" s="259"/>
      <c r="C12" s="259"/>
    </row>
  </sheetData>
  <hyperlinks>
    <hyperlink ref="E1" location="Index!A1" display="Index"/>
  </hyperlinks>
  <pageMargins left="0.70866141732283472" right="0.70866141732283472" top="0.74803149606299213" bottom="0.74803149606299213" header="0.31496062992125984" footer="0.31496062992125984"/>
  <pageSetup paperSize="9" scale="99" fitToHeight="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GridLines="0" zoomScaleNormal="100" zoomScaleSheetLayoutView="100" workbookViewId="0"/>
  </sheetViews>
  <sheetFormatPr defaultRowHeight="15" x14ac:dyDescent="0.25"/>
  <cols>
    <col min="1" max="1" width="55" customWidth="1"/>
    <col min="2" max="3" width="18.42578125" customWidth="1"/>
    <col min="4" max="4" width="5" customWidth="1"/>
    <col min="5" max="6" width="18.42578125" customWidth="1"/>
    <col min="7" max="7" width="8.85546875" customWidth="1"/>
  </cols>
  <sheetData>
    <row r="1" spans="1:8" ht="19.5" x14ac:dyDescent="0.25">
      <c r="A1" s="38" t="s">
        <v>718</v>
      </c>
      <c r="B1" s="254"/>
      <c r="C1" s="254"/>
      <c r="D1" s="254"/>
      <c r="E1" s="254"/>
      <c r="F1" s="254"/>
      <c r="H1" s="40" t="s">
        <v>46</v>
      </c>
    </row>
    <row r="2" spans="1:8" x14ac:dyDescent="0.25">
      <c r="A2" s="45"/>
      <c r="B2" s="576">
        <v>2016</v>
      </c>
      <c r="C2" s="576"/>
      <c r="D2" s="45" t="s">
        <v>50</v>
      </c>
      <c r="E2" s="576">
        <v>2015</v>
      </c>
      <c r="F2" s="576"/>
    </row>
    <row r="3" spans="1:8" x14ac:dyDescent="0.25">
      <c r="A3" s="45" t="s">
        <v>719</v>
      </c>
      <c r="B3" s="158" t="s">
        <v>720</v>
      </c>
      <c r="C3" s="158" t="s">
        <v>721</v>
      </c>
      <c r="D3" s="158" t="s">
        <v>50</v>
      </c>
      <c r="E3" s="158" t="s">
        <v>720</v>
      </c>
      <c r="F3" s="158" t="s">
        <v>721</v>
      </c>
    </row>
    <row r="4" spans="1:8" x14ac:dyDescent="0.25">
      <c r="A4" s="257" t="s">
        <v>722</v>
      </c>
      <c r="B4" s="185">
        <v>2307.7204492399997</v>
      </c>
      <c r="C4" s="185">
        <v>15.0800605632</v>
      </c>
      <c r="D4" s="185" t="s">
        <v>50</v>
      </c>
      <c r="E4" s="185">
        <v>3411.4356659999999</v>
      </c>
      <c r="F4" s="185">
        <v>22.263555268000005</v>
      </c>
    </row>
    <row r="5" spans="1:8" x14ac:dyDescent="0.25">
      <c r="A5" s="257" t="s">
        <v>723</v>
      </c>
      <c r="B5" s="185">
        <v>715.01532167000005</v>
      </c>
      <c r="C5" s="185">
        <v>7.2759959136000001</v>
      </c>
      <c r="D5" s="185" t="s">
        <v>50</v>
      </c>
      <c r="E5" s="185">
        <v>772.28802800000005</v>
      </c>
      <c r="F5" s="185">
        <v>7.8588029704000002</v>
      </c>
    </row>
    <row r="6" spans="1:8" x14ac:dyDescent="0.25">
      <c r="A6" s="257" t="s">
        <v>724</v>
      </c>
      <c r="B6" s="185">
        <v>1146.5236110600001</v>
      </c>
      <c r="C6" s="185">
        <v>24.790450165600006</v>
      </c>
      <c r="D6" s="185" t="s">
        <v>50</v>
      </c>
      <c r="E6" s="185">
        <v>2079.7579169999999</v>
      </c>
      <c r="F6" s="185">
        <v>50.258488360800001</v>
      </c>
    </row>
    <row r="7" spans="1:8" x14ac:dyDescent="0.25">
      <c r="A7" s="257" t="s">
        <v>725</v>
      </c>
      <c r="B7" s="185">
        <v>558.26718624</v>
      </c>
      <c r="C7" s="185">
        <v>146.55487445120002</v>
      </c>
      <c r="D7" s="185" t="s">
        <v>50</v>
      </c>
      <c r="E7" s="185">
        <v>325.90930800000001</v>
      </c>
      <c r="F7" s="185">
        <v>13.818554644800001</v>
      </c>
    </row>
    <row r="8" spans="1:8" x14ac:dyDescent="0.25">
      <c r="A8" s="257" t="s">
        <v>726</v>
      </c>
      <c r="B8" s="185">
        <v>0</v>
      </c>
      <c r="C8" s="185">
        <v>0</v>
      </c>
      <c r="D8" s="185" t="s">
        <v>50</v>
      </c>
      <c r="E8" s="185">
        <v>917.69793500000003</v>
      </c>
      <c r="F8" s="185">
        <v>117.54691923279999</v>
      </c>
    </row>
    <row r="9" spans="1:8" x14ac:dyDescent="0.25">
      <c r="A9" s="257" t="s">
        <v>727</v>
      </c>
      <c r="B9" s="185">
        <v>0</v>
      </c>
      <c r="C9" s="185"/>
      <c r="D9" s="185" t="s">
        <v>50</v>
      </c>
      <c r="E9" s="185">
        <v>0</v>
      </c>
      <c r="F9" s="185">
        <v>0</v>
      </c>
    </row>
    <row r="10" spans="1:8" x14ac:dyDescent="0.25">
      <c r="A10" s="257" t="s">
        <v>728</v>
      </c>
      <c r="B10" s="185">
        <v>0</v>
      </c>
      <c r="C10" s="185">
        <v>0</v>
      </c>
      <c r="D10" s="185" t="s">
        <v>50</v>
      </c>
      <c r="E10" s="185">
        <v>0</v>
      </c>
      <c r="F10" s="185">
        <v>0</v>
      </c>
    </row>
    <row r="11" spans="1:8" x14ac:dyDescent="0.25">
      <c r="A11" s="258" t="s">
        <v>122</v>
      </c>
      <c r="B11" s="171">
        <v>4728</v>
      </c>
      <c r="C11" s="171">
        <v>193.70138109360002</v>
      </c>
      <c r="D11" s="171" t="s">
        <v>50</v>
      </c>
      <c r="E11" s="171">
        <v>7507.0888540000005</v>
      </c>
      <c r="F11" s="171">
        <v>211.74632047680001</v>
      </c>
    </row>
    <row r="14" spans="1:8" x14ac:dyDescent="0.25">
      <c r="C14" s="260"/>
    </row>
  </sheetData>
  <mergeCells count="2">
    <mergeCell ref="B2:C2"/>
    <mergeCell ref="E2:F2"/>
  </mergeCells>
  <hyperlinks>
    <hyperlink ref="H1" location="Index!A1" display="Index"/>
  </hyperlinks>
  <pageMargins left="0.70866141732283472" right="0.70866141732283472" top="0.74803149606299213" bottom="0.74803149606299213" header="0.31496062992125984" footer="0.31496062992125984"/>
  <pageSetup paperSize="9" scale="98" fitToHeight="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1"/>
  <sheetViews>
    <sheetView zoomScaleNormal="100" zoomScaleSheetLayoutView="80" workbookViewId="0"/>
  </sheetViews>
  <sheetFormatPr defaultColWidth="8.85546875" defaultRowHeight="12.75" x14ac:dyDescent="0.25"/>
  <cols>
    <col min="1" max="1" width="5.7109375" style="272" customWidth="1"/>
    <col min="2" max="2" width="72" style="272" customWidth="1"/>
    <col min="3" max="5" width="17.7109375" style="272" customWidth="1"/>
    <col min="6" max="6" width="17.7109375" style="266" customWidth="1"/>
    <col min="7" max="7" width="7.85546875" style="266" customWidth="1"/>
    <col min="8" max="8" width="8.7109375" style="266" customWidth="1"/>
    <col min="9" max="9" width="17.7109375" style="266" customWidth="1"/>
    <col min="10" max="10" width="13.7109375" style="266" customWidth="1"/>
    <col min="11" max="12" width="17.7109375" style="266" customWidth="1"/>
    <col min="13" max="13" width="13.7109375" style="266" customWidth="1"/>
    <col min="14" max="54" width="8.85546875" style="266"/>
    <col min="55" max="16384" width="8.85546875" style="272"/>
  </cols>
  <sheetData>
    <row r="1" spans="1:54" s="266" customFormat="1" ht="20.25" customHeight="1" x14ac:dyDescent="0.35">
      <c r="A1" s="551" t="s">
        <v>28</v>
      </c>
      <c r="B1" s="261"/>
      <c r="C1" s="262"/>
      <c r="D1" s="261"/>
      <c r="E1" s="263"/>
      <c r="F1" s="413"/>
      <c r="G1" s="264"/>
      <c r="H1" s="40" t="s">
        <v>46</v>
      </c>
      <c r="I1" s="264"/>
      <c r="J1" s="264"/>
      <c r="K1" s="264"/>
      <c r="L1" s="264"/>
      <c r="M1" s="265"/>
      <c r="N1" s="265"/>
      <c r="O1" s="265"/>
      <c r="P1" s="265"/>
      <c r="Q1" s="265"/>
      <c r="R1" s="265"/>
      <c r="S1" s="265"/>
      <c r="T1" s="265"/>
      <c r="U1" s="265"/>
      <c r="V1" s="265"/>
    </row>
    <row r="2" spans="1:54" s="270" customFormat="1" ht="20.100000000000001" customHeight="1" x14ac:dyDescent="0.25">
      <c r="A2" s="530" t="s">
        <v>729</v>
      </c>
      <c r="B2" s="267"/>
      <c r="C2" s="268"/>
      <c r="D2" s="267"/>
      <c r="E2" s="267"/>
      <c r="F2" s="268"/>
      <c r="G2" s="269"/>
      <c r="H2" s="269"/>
      <c r="I2" s="269"/>
      <c r="J2" s="269"/>
      <c r="K2" s="269"/>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row>
    <row r="3" spans="1:54" ht="21" x14ac:dyDescent="0.15">
      <c r="A3" s="271"/>
      <c r="B3" s="271"/>
      <c r="C3" s="528" t="s">
        <v>730</v>
      </c>
      <c r="D3" s="528" t="s">
        <v>731</v>
      </c>
      <c r="E3" s="528" t="s">
        <v>732</v>
      </c>
      <c r="F3" s="528" t="s">
        <v>733</v>
      </c>
      <c r="AW3" s="272"/>
      <c r="AX3" s="272"/>
      <c r="AY3" s="272"/>
      <c r="AZ3" s="272"/>
      <c r="BA3" s="272"/>
      <c r="BB3" s="272"/>
    </row>
    <row r="4" spans="1:54" x14ac:dyDescent="0.15">
      <c r="A4" s="273" t="s">
        <v>734</v>
      </c>
      <c r="B4" s="274"/>
      <c r="C4" s="529" t="s">
        <v>735</v>
      </c>
      <c r="D4" s="529" t="s">
        <v>736</v>
      </c>
      <c r="E4" s="529" t="s">
        <v>737</v>
      </c>
      <c r="F4" s="529" t="s">
        <v>738</v>
      </c>
      <c r="AW4" s="272"/>
      <c r="AX4" s="272"/>
      <c r="AY4" s="272"/>
      <c r="AZ4" s="272"/>
      <c r="BA4" s="272"/>
      <c r="BB4" s="272"/>
    </row>
    <row r="5" spans="1:54" x14ac:dyDescent="0.25">
      <c r="A5" s="275" t="s">
        <v>739</v>
      </c>
      <c r="B5" s="276" t="s">
        <v>740</v>
      </c>
      <c r="C5" s="277">
        <v>1312059</v>
      </c>
      <c r="D5" s="277"/>
      <c r="E5" s="277">
        <v>1868652</v>
      </c>
      <c r="F5" s="277"/>
      <c r="AW5" s="272"/>
      <c r="AX5" s="272"/>
      <c r="AY5" s="272"/>
      <c r="AZ5" s="272"/>
      <c r="BA5" s="272"/>
      <c r="BB5" s="272"/>
    </row>
    <row r="6" spans="1:54" x14ac:dyDescent="0.25">
      <c r="A6" s="278" t="s">
        <v>741</v>
      </c>
      <c r="B6" s="279" t="s">
        <v>742</v>
      </c>
      <c r="C6" s="277">
        <v>5568</v>
      </c>
      <c r="D6" s="277">
        <v>5568</v>
      </c>
      <c r="E6" s="277">
        <v>10257</v>
      </c>
      <c r="F6" s="277">
        <v>10256</v>
      </c>
      <c r="AW6" s="272"/>
      <c r="AX6" s="272"/>
      <c r="AY6" s="272"/>
      <c r="AZ6" s="272"/>
      <c r="BA6" s="272"/>
      <c r="BB6" s="272"/>
    </row>
    <row r="7" spans="1:54" x14ac:dyDescent="0.25">
      <c r="A7" s="278" t="s">
        <v>743</v>
      </c>
      <c r="B7" s="279" t="s">
        <v>744</v>
      </c>
      <c r="C7" s="277">
        <v>264179</v>
      </c>
      <c r="D7" s="277">
        <v>264139</v>
      </c>
      <c r="E7" s="277">
        <v>249781</v>
      </c>
      <c r="F7" s="277">
        <v>249781</v>
      </c>
      <c r="AW7" s="272"/>
      <c r="AX7" s="272"/>
      <c r="AY7" s="272"/>
      <c r="AZ7" s="272"/>
      <c r="BA7" s="272"/>
      <c r="BB7" s="272"/>
    </row>
    <row r="8" spans="1:54" x14ac:dyDescent="0.25">
      <c r="A8" s="280" t="s">
        <v>745</v>
      </c>
      <c r="B8" s="281" t="s">
        <v>693</v>
      </c>
      <c r="C8" s="282">
        <v>17374</v>
      </c>
      <c r="D8" s="283"/>
      <c r="E8" s="282">
        <v>447367</v>
      </c>
      <c r="F8" s="283"/>
      <c r="AW8" s="272"/>
      <c r="AX8" s="272"/>
      <c r="AY8" s="272"/>
      <c r="AZ8" s="272"/>
      <c r="BA8" s="272"/>
      <c r="BB8" s="272"/>
    </row>
    <row r="9" spans="1:54" ht="15" customHeight="1" x14ac:dyDescent="0.25">
      <c r="A9" s="284"/>
      <c r="B9" s="285"/>
      <c r="C9" s="286"/>
      <c r="D9" s="286"/>
      <c r="E9" s="286"/>
      <c r="F9" s="286"/>
      <c r="G9" s="286"/>
      <c r="H9" s="286"/>
      <c r="I9" s="286"/>
      <c r="J9" s="286"/>
      <c r="K9" s="286"/>
    </row>
    <row r="10" spans="1:54" ht="15" customHeight="1" x14ac:dyDescent="0.15">
      <c r="A10" s="273" t="s">
        <v>746</v>
      </c>
      <c r="B10" s="274"/>
      <c r="C10" s="529" t="s">
        <v>735</v>
      </c>
      <c r="D10" s="529" t="s">
        <v>736</v>
      </c>
      <c r="E10" s="529" t="s">
        <v>737</v>
      </c>
      <c r="F10" s="529" t="s">
        <v>738</v>
      </c>
      <c r="G10" s="286"/>
      <c r="H10" s="286"/>
      <c r="I10" s="286"/>
      <c r="J10" s="286"/>
      <c r="K10" s="286"/>
    </row>
    <row r="11" spans="1:54" ht="15" customHeight="1" x14ac:dyDescent="0.25">
      <c r="A11" s="275" t="s">
        <v>739</v>
      </c>
      <c r="B11" s="276" t="s">
        <v>740</v>
      </c>
      <c r="C11" s="277">
        <v>1338559</v>
      </c>
      <c r="D11" s="277"/>
      <c r="E11" s="277">
        <v>1846469</v>
      </c>
      <c r="F11" s="277"/>
      <c r="G11" s="286"/>
      <c r="H11" s="286"/>
      <c r="I11" s="286"/>
      <c r="J11" s="286"/>
      <c r="K11" s="286"/>
    </row>
    <row r="12" spans="1:54" ht="15" customHeight="1" x14ac:dyDescent="0.25">
      <c r="A12" s="278" t="s">
        <v>741</v>
      </c>
      <c r="B12" s="279" t="s">
        <v>742</v>
      </c>
      <c r="C12" s="277">
        <v>2474</v>
      </c>
      <c r="D12" s="277">
        <v>2474</v>
      </c>
      <c r="E12" s="277">
        <v>18562</v>
      </c>
      <c r="F12" s="277">
        <v>18563</v>
      </c>
      <c r="G12" s="286"/>
      <c r="H12" s="286"/>
      <c r="I12" s="286"/>
      <c r="J12" s="286"/>
      <c r="K12" s="286"/>
    </row>
    <row r="13" spans="1:54" ht="15" customHeight="1" x14ac:dyDescent="0.25">
      <c r="A13" s="278" t="s">
        <v>743</v>
      </c>
      <c r="B13" s="279" t="s">
        <v>744</v>
      </c>
      <c r="C13" s="277">
        <v>347614</v>
      </c>
      <c r="D13" s="277">
        <v>347714</v>
      </c>
      <c r="E13" s="277">
        <v>218136</v>
      </c>
      <c r="F13" s="277">
        <v>231755</v>
      </c>
      <c r="G13" s="286"/>
      <c r="H13" s="286"/>
      <c r="I13" s="286"/>
      <c r="J13" s="286"/>
      <c r="K13" s="286"/>
    </row>
    <row r="14" spans="1:54" ht="15" customHeight="1" x14ac:dyDescent="0.25">
      <c r="A14" s="280" t="s">
        <v>745</v>
      </c>
      <c r="B14" s="281" t="s">
        <v>693</v>
      </c>
      <c r="C14" s="282">
        <v>12184</v>
      </c>
      <c r="D14" s="283"/>
      <c r="E14" s="282">
        <v>531512</v>
      </c>
      <c r="F14" s="283"/>
      <c r="G14" s="286"/>
      <c r="H14" s="286"/>
      <c r="I14" s="286"/>
      <c r="J14" s="286"/>
      <c r="K14" s="286"/>
    </row>
    <row r="15" spans="1:54" ht="15" customHeight="1" x14ac:dyDescent="0.25">
      <c r="A15" s="284"/>
      <c r="B15" s="285"/>
      <c r="C15" s="286"/>
      <c r="D15" s="286"/>
      <c r="E15" s="286"/>
      <c r="F15" s="286"/>
      <c r="G15" s="286"/>
      <c r="H15" s="286"/>
      <c r="I15" s="286"/>
      <c r="J15" s="286"/>
      <c r="K15" s="286"/>
    </row>
    <row r="16" spans="1:54" ht="15" customHeight="1" x14ac:dyDescent="0.25">
      <c r="A16" s="530" t="s">
        <v>747</v>
      </c>
      <c r="B16" s="268"/>
      <c r="C16" s="268"/>
      <c r="D16" s="268"/>
      <c r="E16" s="269"/>
      <c r="F16" s="269"/>
      <c r="G16" s="269"/>
      <c r="H16" s="269"/>
      <c r="I16" s="270"/>
    </row>
    <row r="17" spans="1:54" ht="52.5" x14ac:dyDescent="0.15">
      <c r="A17" s="271"/>
      <c r="B17" s="271"/>
      <c r="C17" s="528" t="s">
        <v>748</v>
      </c>
      <c r="D17" s="528" t="s">
        <v>749</v>
      </c>
      <c r="E17" s="287"/>
      <c r="AY17" s="272"/>
      <c r="AZ17" s="272"/>
      <c r="BA17" s="272"/>
      <c r="BB17" s="272"/>
    </row>
    <row r="18" spans="1:54" ht="15" customHeight="1" x14ac:dyDescent="0.15">
      <c r="A18" s="273" t="s">
        <v>734</v>
      </c>
      <c r="B18" s="288"/>
      <c r="C18" s="529" t="s">
        <v>735</v>
      </c>
      <c r="D18" s="529" t="s">
        <v>736</v>
      </c>
      <c r="E18" s="266"/>
      <c r="AX18" s="272"/>
      <c r="AY18" s="272"/>
      <c r="AZ18" s="272"/>
      <c r="BA18" s="272"/>
      <c r="BB18" s="272"/>
    </row>
    <row r="19" spans="1:54" x14ac:dyDescent="0.25">
      <c r="A19" s="275" t="s">
        <v>750</v>
      </c>
      <c r="B19" s="276" t="s">
        <v>751</v>
      </c>
      <c r="C19" s="277">
        <v>226947</v>
      </c>
      <c r="D19" s="277">
        <v>208631</v>
      </c>
      <c r="E19" s="266"/>
      <c r="AX19" s="272"/>
      <c r="AY19" s="272"/>
      <c r="AZ19" s="272"/>
      <c r="BA19" s="272"/>
      <c r="BB19" s="272"/>
    </row>
    <row r="20" spans="1:54" x14ac:dyDescent="0.25">
      <c r="A20" s="278" t="s">
        <v>752</v>
      </c>
      <c r="B20" s="279" t="s">
        <v>742</v>
      </c>
      <c r="C20" s="277"/>
      <c r="D20" s="277"/>
      <c r="E20" s="266"/>
      <c r="AX20" s="272"/>
      <c r="AY20" s="272"/>
      <c r="AZ20" s="272"/>
      <c r="BA20" s="272"/>
      <c r="BB20" s="272"/>
    </row>
    <row r="21" spans="1:54" x14ac:dyDescent="0.25">
      <c r="A21" s="278" t="s">
        <v>753</v>
      </c>
      <c r="B21" s="279" t="s">
        <v>744</v>
      </c>
      <c r="C21" s="277">
        <v>219122</v>
      </c>
      <c r="D21" s="277">
        <v>205682</v>
      </c>
      <c r="E21" s="266"/>
      <c r="AX21" s="272"/>
      <c r="AY21" s="272"/>
      <c r="AZ21" s="272"/>
      <c r="BA21" s="272"/>
      <c r="BB21" s="272"/>
    </row>
    <row r="22" spans="1:54" x14ac:dyDescent="0.25">
      <c r="A22" s="278" t="s">
        <v>754</v>
      </c>
      <c r="B22" s="279" t="s">
        <v>755</v>
      </c>
      <c r="C22" s="277">
        <v>5987</v>
      </c>
      <c r="D22" s="277">
        <v>3261</v>
      </c>
      <c r="E22" s="266"/>
      <c r="AX22" s="272"/>
      <c r="AY22" s="272"/>
      <c r="AZ22" s="272"/>
      <c r="BA22" s="272"/>
      <c r="BB22" s="272"/>
    </row>
    <row r="23" spans="1:54" x14ac:dyDescent="0.25">
      <c r="A23" s="280" t="s">
        <v>756</v>
      </c>
      <c r="B23" s="289" t="s">
        <v>757</v>
      </c>
      <c r="C23" s="282"/>
      <c r="D23" s="282"/>
      <c r="E23" s="266"/>
      <c r="AX23" s="272"/>
      <c r="AY23" s="272"/>
      <c r="AZ23" s="272"/>
      <c r="BA23" s="272"/>
      <c r="BB23" s="272"/>
    </row>
    <row r="24" spans="1:54" ht="15" customHeight="1" x14ac:dyDescent="0.25">
      <c r="A24" s="284"/>
      <c r="B24" s="285"/>
      <c r="C24" s="286"/>
      <c r="D24" s="286"/>
      <c r="E24" s="286"/>
      <c r="F24" s="286"/>
      <c r="G24" s="286"/>
      <c r="H24" s="286"/>
      <c r="I24" s="286"/>
    </row>
    <row r="25" spans="1:54" ht="15" customHeight="1" x14ac:dyDescent="0.15">
      <c r="A25" s="273" t="s">
        <v>746</v>
      </c>
      <c r="B25" s="288"/>
      <c r="C25" s="529" t="s">
        <v>735</v>
      </c>
      <c r="D25" s="529" t="s">
        <v>736</v>
      </c>
      <c r="E25" s="286"/>
      <c r="F25" s="286"/>
      <c r="G25" s="286"/>
      <c r="H25" s="286"/>
      <c r="I25" s="286"/>
    </row>
    <row r="26" spans="1:54" ht="15" customHeight="1" x14ac:dyDescent="0.25">
      <c r="A26" s="275" t="s">
        <v>750</v>
      </c>
      <c r="B26" s="276" t="s">
        <v>751</v>
      </c>
      <c r="C26" s="277">
        <v>239706</v>
      </c>
      <c r="D26" s="277">
        <v>196142</v>
      </c>
      <c r="E26" s="290"/>
    </row>
    <row r="27" spans="1:54" x14ac:dyDescent="0.25">
      <c r="A27" s="278" t="s">
        <v>752</v>
      </c>
      <c r="B27" s="279" t="s">
        <v>742</v>
      </c>
      <c r="C27" s="277"/>
      <c r="D27" s="277"/>
      <c r="E27" s="291"/>
    </row>
    <row r="28" spans="1:54" ht="15" customHeight="1" x14ac:dyDescent="0.25">
      <c r="A28" s="278" t="s">
        <v>753</v>
      </c>
      <c r="B28" s="279" t="s">
        <v>744</v>
      </c>
      <c r="C28" s="277">
        <v>237141</v>
      </c>
      <c r="D28" s="277">
        <v>191531</v>
      </c>
      <c r="E28" s="291"/>
      <c r="H28" s="272"/>
      <c r="I28" s="272"/>
    </row>
    <row r="29" spans="1:54" x14ac:dyDescent="0.25">
      <c r="A29" s="278" t="s">
        <v>754</v>
      </c>
      <c r="B29" s="279" t="s">
        <v>755</v>
      </c>
      <c r="C29" s="277">
        <v>2568</v>
      </c>
      <c r="D29" s="277">
        <v>1258</v>
      </c>
      <c r="E29" s="291"/>
      <c r="H29" s="272"/>
      <c r="I29" s="272"/>
    </row>
    <row r="30" spans="1:54" x14ac:dyDescent="0.25">
      <c r="A30" s="280" t="s">
        <v>756</v>
      </c>
      <c r="B30" s="289" t="s">
        <v>757</v>
      </c>
      <c r="C30" s="282"/>
      <c r="D30" s="282"/>
      <c r="E30" s="292"/>
    </row>
    <row r="31" spans="1:54" ht="15" customHeight="1" x14ac:dyDescent="0.25">
      <c r="A31" s="284"/>
      <c r="B31" s="285"/>
      <c r="C31" s="286"/>
      <c r="D31" s="286"/>
      <c r="E31" s="286"/>
      <c r="F31" s="286"/>
      <c r="G31" s="286"/>
      <c r="H31" s="286"/>
      <c r="I31" s="286"/>
    </row>
    <row r="32" spans="1:54" ht="15" customHeight="1" x14ac:dyDescent="0.25">
      <c r="A32" s="530" t="s">
        <v>758</v>
      </c>
      <c r="B32" s="293"/>
      <c r="C32" s="294"/>
      <c r="D32" s="295"/>
      <c r="E32" s="290"/>
    </row>
    <row r="33" spans="1:9" ht="63" x14ac:dyDescent="0.15">
      <c r="A33" s="271"/>
      <c r="B33" s="271"/>
      <c r="C33" s="532" t="s">
        <v>759</v>
      </c>
      <c r="D33" s="532" t="s">
        <v>760</v>
      </c>
      <c r="E33" s="291"/>
    </row>
    <row r="34" spans="1:9" ht="15" customHeight="1" x14ac:dyDescent="0.15">
      <c r="A34" s="273" t="s">
        <v>734</v>
      </c>
      <c r="B34" s="296"/>
      <c r="C34" s="533" t="s">
        <v>735</v>
      </c>
      <c r="D34" s="534" t="s">
        <v>761</v>
      </c>
      <c r="E34" s="291"/>
      <c r="H34" s="272"/>
      <c r="I34" s="272"/>
    </row>
    <row r="35" spans="1:9" x14ac:dyDescent="0.25">
      <c r="A35" s="297" t="s">
        <v>739</v>
      </c>
      <c r="B35" s="298" t="s">
        <v>762</v>
      </c>
      <c r="C35" s="299">
        <v>1388840</v>
      </c>
      <c r="D35" s="299">
        <v>1520337</v>
      </c>
      <c r="E35" s="291"/>
      <c r="H35" s="272"/>
      <c r="I35" s="272"/>
    </row>
    <row r="37" spans="1:9" x14ac:dyDescent="0.15">
      <c r="A37" s="273" t="s">
        <v>746</v>
      </c>
      <c r="B37" s="296"/>
      <c r="C37" s="529" t="s">
        <v>735</v>
      </c>
      <c r="D37" s="529" t="s">
        <v>761</v>
      </c>
    </row>
    <row r="38" spans="1:9" x14ac:dyDescent="0.25">
      <c r="A38" s="297" t="s">
        <v>739</v>
      </c>
      <c r="B38" s="298" t="s">
        <v>762</v>
      </c>
      <c r="C38" s="299">
        <v>1365590</v>
      </c>
      <c r="D38" s="299">
        <v>1550147</v>
      </c>
    </row>
    <row r="40" spans="1:9" ht="25.5" x14ac:dyDescent="0.25">
      <c r="A40" s="531" t="s">
        <v>812</v>
      </c>
      <c r="B40" s="300"/>
      <c r="C40" s="301"/>
      <c r="D40" s="302"/>
      <c r="E40" s="303"/>
    </row>
    <row r="41" spans="1:9" x14ac:dyDescent="0.25">
      <c r="A41" s="304"/>
      <c r="B41" s="266"/>
      <c r="C41" s="266"/>
      <c r="D41" s="266"/>
      <c r="E41" s="305"/>
    </row>
    <row r="42" spans="1:9" x14ac:dyDescent="0.25">
      <c r="A42" s="304"/>
      <c r="B42" s="266"/>
      <c r="C42" s="306"/>
      <c r="D42" s="306"/>
      <c r="E42" s="305"/>
    </row>
    <row r="43" spans="1:9" x14ac:dyDescent="0.25">
      <c r="A43" s="304"/>
      <c r="B43" s="266"/>
      <c r="C43" s="266"/>
      <c r="D43" s="266"/>
      <c r="E43" s="305"/>
    </row>
    <row r="44" spans="1:9" x14ac:dyDescent="0.25">
      <c r="A44" s="304"/>
      <c r="B44" s="266"/>
      <c r="C44" s="266"/>
      <c r="D44" s="266"/>
      <c r="E44" s="305"/>
    </row>
    <row r="45" spans="1:9" x14ac:dyDescent="0.25">
      <c r="A45" s="304"/>
      <c r="B45" s="266"/>
      <c r="C45" s="266"/>
      <c r="D45" s="266"/>
      <c r="E45" s="305"/>
    </row>
    <row r="46" spans="1:9" x14ac:dyDescent="0.25">
      <c r="A46" s="304"/>
      <c r="B46" s="266"/>
      <c r="C46" s="266"/>
      <c r="D46" s="266"/>
      <c r="E46" s="305"/>
    </row>
    <row r="47" spans="1:9" x14ac:dyDescent="0.25">
      <c r="A47" s="304"/>
      <c r="B47" s="266"/>
      <c r="C47" s="266"/>
      <c r="D47" s="266"/>
      <c r="E47" s="305"/>
    </row>
    <row r="48" spans="1:9" x14ac:dyDescent="0.25">
      <c r="A48" s="304"/>
      <c r="B48" s="266"/>
      <c r="C48" s="266"/>
      <c r="D48" s="266"/>
      <c r="E48" s="305"/>
    </row>
    <row r="49" spans="1:5" x14ac:dyDescent="0.25">
      <c r="A49" s="304"/>
      <c r="B49" s="266"/>
      <c r="C49" s="266"/>
      <c r="D49" s="266"/>
      <c r="E49" s="305"/>
    </row>
    <row r="50" spans="1:5" x14ac:dyDescent="0.25">
      <c r="A50" s="304"/>
      <c r="B50" s="266"/>
      <c r="C50" s="266"/>
      <c r="D50" s="266"/>
      <c r="E50" s="305"/>
    </row>
    <row r="51" spans="1:5" x14ac:dyDescent="0.25">
      <c r="A51" s="304"/>
      <c r="B51" s="266"/>
      <c r="C51" s="266"/>
      <c r="D51" s="266"/>
      <c r="E51" s="305"/>
    </row>
    <row r="52" spans="1:5" x14ac:dyDescent="0.25">
      <c r="A52" s="304"/>
      <c r="B52" s="266"/>
      <c r="C52" s="266"/>
      <c r="D52" s="266"/>
      <c r="E52" s="305"/>
    </row>
    <row r="53" spans="1:5" x14ac:dyDescent="0.25">
      <c r="A53" s="304"/>
      <c r="B53" s="266"/>
      <c r="C53" s="266"/>
      <c r="D53" s="266"/>
      <c r="E53" s="305"/>
    </row>
    <row r="54" spans="1:5" x14ac:dyDescent="0.25">
      <c r="A54" s="304"/>
      <c r="B54" s="266"/>
      <c r="C54" s="266"/>
      <c r="D54" s="266"/>
      <c r="E54" s="305"/>
    </row>
    <row r="55" spans="1:5" x14ac:dyDescent="0.25">
      <c r="A55" s="304"/>
      <c r="B55" s="266"/>
      <c r="C55" s="266"/>
      <c r="D55" s="266"/>
      <c r="E55" s="305"/>
    </row>
    <row r="56" spans="1:5" x14ac:dyDescent="0.25">
      <c r="A56" s="304"/>
      <c r="B56" s="266"/>
      <c r="C56" s="266"/>
      <c r="D56" s="266"/>
      <c r="E56" s="305"/>
    </row>
    <row r="57" spans="1:5" x14ac:dyDescent="0.25">
      <c r="A57" s="304"/>
      <c r="B57" s="266"/>
      <c r="C57" s="266"/>
      <c r="D57" s="266"/>
      <c r="E57" s="305"/>
    </row>
    <row r="58" spans="1:5" x14ac:dyDescent="0.25">
      <c r="A58" s="304"/>
      <c r="B58" s="266"/>
      <c r="C58" s="266"/>
      <c r="D58" s="266"/>
      <c r="E58" s="305"/>
    </row>
    <row r="59" spans="1:5" x14ac:dyDescent="0.25">
      <c r="A59" s="304"/>
      <c r="B59" s="266"/>
      <c r="C59" s="266"/>
      <c r="D59" s="266"/>
      <c r="E59" s="305"/>
    </row>
    <row r="60" spans="1:5" x14ac:dyDescent="0.25">
      <c r="A60" s="304"/>
      <c r="B60" s="266"/>
      <c r="C60" s="266"/>
      <c r="D60" s="266"/>
      <c r="E60" s="305"/>
    </row>
    <row r="61" spans="1:5" x14ac:dyDescent="0.25">
      <c r="A61" s="307"/>
      <c r="B61" s="308"/>
      <c r="C61" s="308"/>
      <c r="D61" s="308"/>
      <c r="E61" s="309"/>
    </row>
  </sheetData>
  <conditionalFormatting sqref="F24:I25 E19:E26 F9:K9 F5:F8 C5:E9 C17:D24 C15:K15 G10:K14 E31:E32 C31:D35">
    <cfRule type="cellIs" dxfId="18" priority="19" stopIfTrue="1" operator="lessThan">
      <formula>0</formula>
    </cfRule>
  </conditionalFormatting>
  <conditionalFormatting sqref="C5:C8">
    <cfRule type="cellIs" dxfId="17" priority="18" stopIfTrue="1" operator="lessThan">
      <formula>0</formula>
    </cfRule>
  </conditionalFormatting>
  <conditionalFormatting sqref="D6:D7">
    <cfRule type="cellIs" dxfId="16" priority="17" stopIfTrue="1" operator="lessThan">
      <formula>0</formula>
    </cfRule>
  </conditionalFormatting>
  <conditionalFormatting sqref="E5:E8">
    <cfRule type="cellIs" dxfId="15" priority="16" stopIfTrue="1" operator="lessThan">
      <formula>0</formula>
    </cfRule>
  </conditionalFormatting>
  <conditionalFormatting sqref="F6:F7">
    <cfRule type="cellIs" dxfId="14" priority="15" stopIfTrue="1" operator="lessThan">
      <formula>0</formula>
    </cfRule>
  </conditionalFormatting>
  <conditionalFormatting sqref="C19:D23">
    <cfRule type="cellIs" dxfId="13" priority="14" stopIfTrue="1" operator="lessThan">
      <formula>0</formula>
    </cfRule>
  </conditionalFormatting>
  <conditionalFormatting sqref="F31:I31">
    <cfRule type="cellIs" dxfId="12" priority="13" stopIfTrue="1" operator="lessThan">
      <formula>0</formula>
    </cfRule>
  </conditionalFormatting>
  <conditionalFormatting sqref="C35:D35">
    <cfRule type="cellIs" dxfId="11" priority="12" stopIfTrue="1" operator="lessThan">
      <formula>0</formula>
    </cfRule>
  </conditionalFormatting>
  <conditionalFormatting sqref="C11:F14">
    <cfRule type="cellIs" dxfId="10" priority="11" stopIfTrue="1" operator="lessThan">
      <formula>0</formula>
    </cfRule>
  </conditionalFormatting>
  <conditionalFormatting sqref="C11:C14">
    <cfRule type="cellIs" dxfId="9" priority="10" stopIfTrue="1" operator="lessThan">
      <formula>0</formula>
    </cfRule>
  </conditionalFormatting>
  <conditionalFormatting sqref="D12:D13">
    <cfRule type="cellIs" dxfId="8" priority="9" stopIfTrue="1" operator="lessThan">
      <formula>0</formula>
    </cfRule>
  </conditionalFormatting>
  <conditionalFormatting sqref="E11:E14">
    <cfRule type="cellIs" dxfId="7" priority="8" stopIfTrue="1" operator="lessThan">
      <formula>0</formula>
    </cfRule>
  </conditionalFormatting>
  <conditionalFormatting sqref="F12:F13">
    <cfRule type="cellIs" dxfId="6" priority="7" stopIfTrue="1" operator="lessThan">
      <formula>0</formula>
    </cfRule>
  </conditionalFormatting>
  <conditionalFormatting sqref="C25:D30">
    <cfRule type="cellIs" dxfId="5" priority="6" stopIfTrue="1" operator="lessThan">
      <formula>0</formula>
    </cfRule>
  </conditionalFormatting>
  <conditionalFormatting sqref="C26:D30">
    <cfRule type="cellIs" dxfId="4" priority="5" stopIfTrue="1" operator="lessThan">
      <formula>0</formula>
    </cfRule>
  </conditionalFormatting>
  <conditionalFormatting sqref="C37:D37">
    <cfRule type="cellIs" dxfId="3" priority="4" stopIfTrue="1" operator="lessThan">
      <formula>0</formula>
    </cfRule>
  </conditionalFormatting>
  <conditionalFormatting sqref="C38:D38">
    <cfRule type="cellIs" dxfId="2" priority="2" stopIfTrue="1" operator="lessThan">
      <formula>0</formula>
    </cfRule>
  </conditionalFormatting>
  <conditionalFormatting sqref="C40">
    <cfRule type="cellIs" dxfId="1" priority="3" stopIfTrue="1" operator="lessThan">
      <formula>0</formula>
    </cfRule>
  </conditionalFormatting>
  <conditionalFormatting sqref="C38:D38">
    <cfRule type="cellIs" dxfId="0" priority="1" stopIfTrue="1" operator="lessThan">
      <formula>0</formula>
    </cfRule>
  </conditionalFormatting>
  <hyperlinks>
    <hyperlink ref="H1" location="Index!A1" display="Index"/>
  </hyperlinks>
  <printOptions horizontalCentered="1" verticalCentered="1"/>
  <pageMargins left="0.27559055118110237" right="0.11811023622047245" top="0.9055118110236221" bottom="0.74803149606299213" header="0.31496062992125984" footer="0.31496062992125984"/>
  <pageSetup paperSize="9" scale="68" orientation="portrait" r:id="rId1"/>
  <ignoredErrors>
    <ignoredError sqref="C4:F4 C10:F10 C18:D18 C25:D25 C34:D34 C37:D37 A35 A38 A5:A8 A11:A14 A19:A23 A26:A30"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Normal="100" zoomScaleSheetLayoutView="100" workbookViewId="0"/>
  </sheetViews>
  <sheetFormatPr defaultRowHeight="15" x14ac:dyDescent="0.25"/>
  <cols>
    <col min="1" max="1" width="57.140625" customWidth="1"/>
    <col min="2" max="3" width="14.7109375" customWidth="1"/>
  </cols>
  <sheetData>
    <row r="1" spans="1:5" ht="19.5" x14ac:dyDescent="0.25">
      <c r="A1" s="38" t="s">
        <v>763</v>
      </c>
      <c r="B1" s="254"/>
      <c r="C1" s="254"/>
      <c r="E1" s="40" t="s">
        <v>46</v>
      </c>
    </row>
    <row r="2" spans="1:5" ht="18" customHeight="1" x14ac:dyDescent="0.25">
      <c r="A2" s="45" t="s">
        <v>49</v>
      </c>
      <c r="B2" s="158">
        <v>2016</v>
      </c>
      <c r="C2" s="158">
        <v>2015</v>
      </c>
    </row>
    <row r="3" spans="1:5" x14ac:dyDescent="0.25">
      <c r="A3" s="159" t="s">
        <v>53</v>
      </c>
      <c r="B3" s="185">
        <v>0</v>
      </c>
      <c r="C3" s="185">
        <v>0</v>
      </c>
    </row>
    <row r="4" spans="1:5" x14ac:dyDescent="0.25">
      <c r="A4" s="159" t="s">
        <v>54</v>
      </c>
      <c r="B4" s="185">
        <v>36799</v>
      </c>
      <c r="C4" s="185">
        <v>32283</v>
      </c>
    </row>
    <row r="5" spans="1:5" x14ac:dyDescent="0.25">
      <c r="A5" s="159" t="s">
        <v>55</v>
      </c>
      <c r="B5" s="185">
        <v>845153</v>
      </c>
      <c r="C5" s="185">
        <v>800837</v>
      </c>
    </row>
    <row r="6" spans="1:5" x14ac:dyDescent="0.25">
      <c r="A6" s="159" t="s">
        <v>56</v>
      </c>
      <c r="B6" s="185">
        <v>0</v>
      </c>
      <c r="C6" s="185"/>
    </row>
    <row r="7" spans="1:5" x14ac:dyDescent="0.25">
      <c r="A7" s="159" t="s">
        <v>57</v>
      </c>
      <c r="B7" s="185">
        <v>697233</v>
      </c>
      <c r="C7" s="185">
        <v>640578</v>
      </c>
    </row>
    <row r="8" spans="1:5" x14ac:dyDescent="0.25">
      <c r="A8" s="161" t="s">
        <v>58</v>
      </c>
      <c r="B8" s="185">
        <v>104266</v>
      </c>
      <c r="C8" s="185">
        <v>134551</v>
      </c>
    </row>
    <row r="9" spans="1:5" x14ac:dyDescent="0.25">
      <c r="A9" s="161" t="s">
        <v>59</v>
      </c>
      <c r="B9" s="185">
        <v>0</v>
      </c>
      <c r="C9" s="185">
        <v>0</v>
      </c>
    </row>
    <row r="10" spans="1:5" x14ac:dyDescent="0.25">
      <c r="A10" s="162" t="s">
        <v>60</v>
      </c>
      <c r="B10" s="185">
        <v>4728</v>
      </c>
      <c r="C10" s="185">
        <v>7507</v>
      </c>
    </row>
    <row r="11" spans="1:5" x14ac:dyDescent="0.25">
      <c r="A11" s="159" t="s">
        <v>603</v>
      </c>
      <c r="B11" s="185">
        <v>13341</v>
      </c>
      <c r="C11" s="185">
        <v>15600</v>
      </c>
    </row>
    <row r="12" spans="1:5" x14ac:dyDescent="0.25">
      <c r="A12" s="163" t="s">
        <v>122</v>
      </c>
      <c r="B12" s="164">
        <v>1701520</v>
      </c>
      <c r="C12" s="164">
        <v>1631356</v>
      </c>
    </row>
    <row r="14" spans="1:5" ht="19.5" x14ac:dyDescent="0.25">
      <c r="A14" s="38" t="s">
        <v>764</v>
      </c>
      <c r="B14" s="254"/>
      <c r="C14" s="254"/>
    </row>
    <row r="15" spans="1:5" x14ac:dyDescent="0.25">
      <c r="A15" s="45" t="s">
        <v>49</v>
      </c>
      <c r="B15" s="158">
        <v>2016</v>
      </c>
      <c r="C15" s="158">
        <v>2015</v>
      </c>
    </row>
    <row r="16" spans="1:5" x14ac:dyDescent="0.25">
      <c r="A16" s="159" t="s">
        <v>53</v>
      </c>
      <c r="B16" s="185">
        <v>0</v>
      </c>
      <c r="C16" s="185">
        <v>0</v>
      </c>
    </row>
    <row r="17" spans="1:3" x14ac:dyDescent="0.25">
      <c r="A17" s="159" t="s">
        <v>54</v>
      </c>
      <c r="B17" s="185">
        <v>0</v>
      </c>
      <c r="C17" s="185">
        <v>0</v>
      </c>
    </row>
    <row r="18" spans="1:3" x14ac:dyDescent="0.25">
      <c r="A18" s="159" t="s">
        <v>55</v>
      </c>
      <c r="B18" s="185">
        <v>56144</v>
      </c>
      <c r="C18" s="185">
        <v>60250</v>
      </c>
    </row>
    <row r="19" spans="1:3" x14ac:dyDescent="0.25">
      <c r="A19" s="159" t="s">
        <v>56</v>
      </c>
      <c r="B19" s="185">
        <v>0</v>
      </c>
      <c r="C19" s="185">
        <v>0</v>
      </c>
    </row>
    <row r="20" spans="1:3" x14ac:dyDescent="0.25">
      <c r="A20" s="159" t="s">
        <v>57</v>
      </c>
      <c r="B20" s="185">
        <v>0</v>
      </c>
      <c r="C20" s="185">
        <v>0</v>
      </c>
    </row>
    <row r="21" spans="1:3" x14ac:dyDescent="0.25">
      <c r="A21" s="161" t="s">
        <v>58</v>
      </c>
      <c r="B21" s="185">
        <v>0</v>
      </c>
      <c r="C21" s="185">
        <v>0</v>
      </c>
    </row>
    <row r="22" spans="1:3" x14ac:dyDescent="0.25">
      <c r="A22" s="161" t="s">
        <v>59</v>
      </c>
      <c r="B22" s="185">
        <v>0</v>
      </c>
      <c r="C22" s="185">
        <v>0</v>
      </c>
    </row>
    <row r="23" spans="1:3" x14ac:dyDescent="0.25">
      <c r="A23" s="162" t="s">
        <v>60</v>
      </c>
      <c r="B23" s="185">
        <v>0</v>
      </c>
      <c r="C23" s="185">
        <v>0</v>
      </c>
    </row>
    <row r="24" spans="1:3" x14ac:dyDescent="0.25">
      <c r="A24" s="159" t="s">
        <v>603</v>
      </c>
      <c r="B24" s="185">
        <v>0</v>
      </c>
      <c r="C24" s="185">
        <v>0</v>
      </c>
    </row>
    <row r="25" spans="1:3" x14ac:dyDescent="0.25">
      <c r="A25" s="163" t="s">
        <v>122</v>
      </c>
      <c r="B25" s="171">
        <v>56144</v>
      </c>
      <c r="C25" s="171">
        <v>60250</v>
      </c>
    </row>
  </sheetData>
  <hyperlinks>
    <hyperlink ref="E1" location="Index!A1" display="Index"/>
  </hyperlinks>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showGridLines="0" zoomScaleNormal="100" zoomScaleSheetLayoutView="100" workbookViewId="0"/>
  </sheetViews>
  <sheetFormatPr defaultRowHeight="15" x14ac:dyDescent="0.25"/>
  <cols>
    <col min="1" max="1" width="27.42578125" customWidth="1"/>
    <col min="2" max="2" width="14.85546875" customWidth="1"/>
    <col min="3" max="5" width="19.42578125" customWidth="1"/>
    <col min="6" max="6" width="15.42578125" customWidth="1"/>
    <col min="7" max="7" width="15.85546875" customWidth="1"/>
  </cols>
  <sheetData>
    <row r="1" spans="1:9" ht="19.5" x14ac:dyDescent="0.25">
      <c r="A1" s="38" t="s">
        <v>765</v>
      </c>
      <c r="B1" s="254"/>
      <c r="C1" s="254"/>
      <c r="D1" s="254"/>
      <c r="E1" s="254"/>
      <c r="F1" s="254"/>
      <c r="G1" s="254"/>
      <c r="I1" s="40" t="s">
        <v>46</v>
      </c>
    </row>
    <row r="2" spans="1:9" ht="18" x14ac:dyDescent="0.25">
      <c r="A2" s="310"/>
      <c r="B2" s="310"/>
      <c r="C2" s="310"/>
      <c r="D2" s="158" t="s">
        <v>766</v>
      </c>
      <c r="E2" s="310"/>
      <c r="F2" s="310"/>
      <c r="G2" s="310"/>
    </row>
    <row r="3" spans="1:9" x14ac:dyDescent="0.25">
      <c r="A3" s="45" t="s">
        <v>552</v>
      </c>
      <c r="B3" s="158" t="s">
        <v>54</v>
      </c>
      <c r="C3" s="158" t="s">
        <v>55</v>
      </c>
      <c r="D3" s="158" t="s">
        <v>767</v>
      </c>
      <c r="E3" s="158" t="s">
        <v>58</v>
      </c>
      <c r="F3" s="158" t="s">
        <v>60</v>
      </c>
      <c r="G3" s="158" t="s">
        <v>122</v>
      </c>
    </row>
    <row r="4" spans="1:9" x14ac:dyDescent="0.25">
      <c r="A4" s="311">
        <v>1</v>
      </c>
      <c r="B4" s="185">
        <v>9302</v>
      </c>
      <c r="C4" s="185">
        <v>4594</v>
      </c>
      <c r="D4" s="185">
        <v>1898</v>
      </c>
      <c r="E4" s="185">
        <v>3398</v>
      </c>
      <c r="F4" s="185">
        <v>679</v>
      </c>
      <c r="G4" s="185">
        <v>19871</v>
      </c>
    </row>
    <row r="5" spans="1:9" x14ac:dyDescent="0.25">
      <c r="A5" s="311">
        <v>2</v>
      </c>
      <c r="B5" s="185">
        <v>5184</v>
      </c>
      <c r="C5" s="185">
        <v>12150</v>
      </c>
      <c r="D5" s="185">
        <v>62502</v>
      </c>
      <c r="E5" s="185">
        <v>13451</v>
      </c>
      <c r="F5" s="185">
        <v>1148</v>
      </c>
      <c r="G5" s="185">
        <v>94435</v>
      </c>
    </row>
    <row r="6" spans="1:9" x14ac:dyDescent="0.25">
      <c r="A6" s="311">
        <v>3</v>
      </c>
      <c r="B6" s="185">
        <v>6425</v>
      </c>
      <c r="C6" s="185">
        <v>107234</v>
      </c>
      <c r="D6" s="185">
        <v>143105</v>
      </c>
      <c r="E6" s="185">
        <v>18847</v>
      </c>
      <c r="F6" s="185">
        <v>481</v>
      </c>
      <c r="G6" s="185">
        <v>276092</v>
      </c>
    </row>
    <row r="7" spans="1:9" x14ac:dyDescent="0.25">
      <c r="A7" s="311">
        <v>4</v>
      </c>
      <c r="B7" s="185">
        <v>2702</v>
      </c>
      <c r="C7" s="185">
        <v>239027</v>
      </c>
      <c r="D7" s="185">
        <v>179509</v>
      </c>
      <c r="E7" s="185">
        <v>20835</v>
      </c>
      <c r="F7" s="185">
        <v>1862</v>
      </c>
      <c r="G7" s="185">
        <v>443935</v>
      </c>
    </row>
    <row r="8" spans="1:9" x14ac:dyDescent="0.25">
      <c r="A8" s="311">
        <v>5</v>
      </c>
      <c r="B8" s="185">
        <v>6228</v>
      </c>
      <c r="C8" s="185">
        <v>202472</v>
      </c>
      <c r="D8" s="185">
        <v>145482</v>
      </c>
      <c r="E8" s="185">
        <v>14870</v>
      </c>
      <c r="F8" s="185">
        <v>161</v>
      </c>
      <c r="G8" s="185">
        <v>369213</v>
      </c>
    </row>
    <row r="9" spans="1:9" x14ac:dyDescent="0.25">
      <c r="A9" s="311">
        <v>6</v>
      </c>
      <c r="B9" s="185">
        <v>3737</v>
      </c>
      <c r="C9" s="185">
        <v>128900</v>
      </c>
      <c r="D9" s="185">
        <v>79583</v>
      </c>
      <c r="E9" s="185">
        <v>10494</v>
      </c>
      <c r="F9" s="185">
        <v>397</v>
      </c>
      <c r="G9" s="185">
        <v>223111</v>
      </c>
    </row>
    <row r="10" spans="1:9" x14ac:dyDescent="0.25">
      <c r="A10" s="311">
        <v>7</v>
      </c>
      <c r="B10" s="185">
        <v>2120</v>
      </c>
      <c r="C10" s="185">
        <v>77833</v>
      </c>
      <c r="D10" s="185">
        <v>55302</v>
      </c>
      <c r="E10" s="185">
        <v>8759</v>
      </c>
      <c r="F10" s="185">
        <v>0</v>
      </c>
      <c r="G10" s="185">
        <v>144014</v>
      </c>
    </row>
    <row r="11" spans="1:9" x14ac:dyDescent="0.25">
      <c r="A11" s="311">
        <v>8</v>
      </c>
      <c r="B11" s="185">
        <v>888</v>
      </c>
      <c r="C11" s="185">
        <v>30152</v>
      </c>
      <c r="D11" s="185">
        <v>16408</v>
      </c>
      <c r="E11" s="185">
        <v>7011</v>
      </c>
      <c r="F11" s="185">
        <v>0</v>
      </c>
      <c r="G11" s="185">
        <v>54459</v>
      </c>
    </row>
    <row r="12" spans="1:9" x14ac:dyDescent="0.25">
      <c r="A12" s="311">
        <v>9</v>
      </c>
      <c r="B12" s="185">
        <v>204</v>
      </c>
      <c r="C12" s="185">
        <v>6677</v>
      </c>
      <c r="D12" s="185">
        <v>3950</v>
      </c>
      <c r="E12" s="185">
        <v>1460</v>
      </c>
      <c r="F12" s="185">
        <v>0</v>
      </c>
      <c r="G12" s="185">
        <v>12291</v>
      </c>
    </row>
    <row r="13" spans="1:9" x14ac:dyDescent="0.25">
      <c r="A13" s="311">
        <v>10</v>
      </c>
      <c r="B13" s="185">
        <v>2</v>
      </c>
      <c r="C13" s="185">
        <v>21149</v>
      </c>
      <c r="D13" s="185">
        <v>6271</v>
      </c>
      <c r="E13" s="185">
        <v>2573</v>
      </c>
      <c r="F13" s="185">
        <v>0</v>
      </c>
      <c r="G13" s="185">
        <v>29995</v>
      </c>
    </row>
    <row r="14" spans="1:9" x14ac:dyDescent="0.25">
      <c r="A14" s="311">
        <v>11</v>
      </c>
      <c r="B14" s="185">
        <v>7</v>
      </c>
      <c r="C14" s="185">
        <v>14965</v>
      </c>
      <c r="D14" s="185">
        <v>3221</v>
      </c>
      <c r="E14" s="185">
        <v>2567</v>
      </c>
      <c r="F14" s="185">
        <v>0</v>
      </c>
      <c r="G14" s="185">
        <v>20760</v>
      </c>
    </row>
    <row r="15" spans="1:9" x14ac:dyDescent="0.25">
      <c r="A15" s="258" t="s">
        <v>122</v>
      </c>
      <c r="B15" s="171">
        <v>36799</v>
      </c>
      <c r="C15" s="171">
        <v>845153</v>
      </c>
      <c r="D15" s="171">
        <v>697233</v>
      </c>
      <c r="E15" s="171">
        <v>104266</v>
      </c>
      <c r="F15" s="171">
        <v>4728</v>
      </c>
      <c r="G15" s="171">
        <v>1688176</v>
      </c>
    </row>
    <row r="17" spans="1:7" ht="19.5" x14ac:dyDescent="0.25">
      <c r="A17" s="38" t="s">
        <v>765</v>
      </c>
      <c r="B17" s="254"/>
      <c r="C17" s="254"/>
      <c r="D17" s="254"/>
      <c r="E17" s="254"/>
      <c r="F17" s="254"/>
      <c r="G17" s="254"/>
    </row>
    <row r="18" spans="1:7" ht="18" x14ac:dyDescent="0.25">
      <c r="A18" s="310"/>
      <c r="B18" s="310"/>
      <c r="C18" s="310"/>
      <c r="D18" s="158" t="s">
        <v>766</v>
      </c>
      <c r="E18" s="310"/>
      <c r="F18" s="310"/>
      <c r="G18" s="310"/>
    </row>
    <row r="19" spans="1:7" x14ac:dyDescent="0.25">
      <c r="A19" s="45" t="s">
        <v>585</v>
      </c>
      <c r="B19" s="158" t="s">
        <v>54</v>
      </c>
      <c r="C19" s="158" t="s">
        <v>55</v>
      </c>
      <c r="D19" s="158" t="s">
        <v>767</v>
      </c>
      <c r="E19" s="158" t="s">
        <v>58</v>
      </c>
      <c r="F19" s="158" t="s">
        <v>60</v>
      </c>
      <c r="G19" s="158" t="s">
        <v>122</v>
      </c>
    </row>
    <row r="20" spans="1:7" x14ac:dyDescent="0.25">
      <c r="A20" s="311">
        <v>1</v>
      </c>
      <c r="B20" s="185">
        <v>1827</v>
      </c>
      <c r="C20" s="185">
        <v>1795</v>
      </c>
      <c r="D20" s="185">
        <v>1518</v>
      </c>
      <c r="E20" s="185">
        <v>3201</v>
      </c>
      <c r="F20" s="185">
        <v>1037</v>
      </c>
      <c r="G20" s="185">
        <v>9378</v>
      </c>
    </row>
    <row r="21" spans="1:7" x14ac:dyDescent="0.25">
      <c r="A21" s="311">
        <v>2</v>
      </c>
      <c r="B21" s="185">
        <v>6949</v>
      </c>
      <c r="C21" s="185">
        <v>14185</v>
      </c>
      <c r="D21" s="185">
        <v>54629</v>
      </c>
      <c r="E21" s="185">
        <v>16465</v>
      </c>
      <c r="F21" s="185">
        <v>1940</v>
      </c>
      <c r="G21" s="185">
        <v>94168</v>
      </c>
    </row>
    <row r="22" spans="1:7" x14ac:dyDescent="0.25">
      <c r="A22" s="311">
        <v>3</v>
      </c>
      <c r="B22" s="185">
        <v>6550</v>
      </c>
      <c r="C22" s="185">
        <v>91847</v>
      </c>
      <c r="D22" s="185">
        <v>118682</v>
      </c>
      <c r="E22" s="185">
        <v>29555</v>
      </c>
      <c r="F22" s="185">
        <v>796</v>
      </c>
      <c r="G22" s="185">
        <v>247430</v>
      </c>
    </row>
    <row r="23" spans="1:7" x14ac:dyDescent="0.25">
      <c r="A23" s="311">
        <v>4</v>
      </c>
      <c r="B23" s="185">
        <v>2021</v>
      </c>
      <c r="C23" s="185">
        <v>184722</v>
      </c>
      <c r="D23" s="185">
        <v>161591</v>
      </c>
      <c r="E23" s="185">
        <v>24092</v>
      </c>
      <c r="F23" s="185">
        <v>2490</v>
      </c>
      <c r="G23" s="185">
        <v>374916</v>
      </c>
    </row>
    <row r="24" spans="1:7" x14ac:dyDescent="0.25">
      <c r="A24" s="311">
        <v>5</v>
      </c>
      <c r="B24" s="185">
        <v>9364</v>
      </c>
      <c r="C24" s="185">
        <v>209568</v>
      </c>
      <c r="D24" s="185">
        <v>134298</v>
      </c>
      <c r="E24" s="185">
        <v>18762</v>
      </c>
      <c r="F24" s="185">
        <v>1002</v>
      </c>
      <c r="G24" s="185">
        <v>372994</v>
      </c>
    </row>
    <row r="25" spans="1:7" x14ac:dyDescent="0.25">
      <c r="A25" s="311">
        <v>6</v>
      </c>
      <c r="B25" s="185">
        <v>3150</v>
      </c>
      <c r="C25" s="185">
        <v>132302</v>
      </c>
      <c r="D25" s="185">
        <v>81125</v>
      </c>
      <c r="E25" s="185">
        <v>13500</v>
      </c>
      <c r="F25" s="185">
        <v>242</v>
      </c>
      <c r="G25" s="185">
        <v>230319</v>
      </c>
    </row>
    <row r="26" spans="1:7" x14ac:dyDescent="0.25">
      <c r="A26" s="311">
        <v>7</v>
      </c>
      <c r="B26" s="185">
        <v>1078</v>
      </c>
      <c r="C26" s="185">
        <v>86357</v>
      </c>
      <c r="D26" s="185">
        <v>58911</v>
      </c>
      <c r="E26" s="185">
        <v>10062</v>
      </c>
      <c r="F26" s="185">
        <v>0</v>
      </c>
      <c r="G26" s="185">
        <v>156408</v>
      </c>
    </row>
    <row r="27" spans="1:7" x14ac:dyDescent="0.25">
      <c r="A27" s="311">
        <v>8</v>
      </c>
      <c r="B27" s="185">
        <v>1007</v>
      </c>
      <c r="C27" s="185">
        <v>30745</v>
      </c>
      <c r="D27" s="185">
        <v>16832</v>
      </c>
      <c r="E27" s="185">
        <v>8985</v>
      </c>
      <c r="F27" s="185">
        <v>0</v>
      </c>
      <c r="G27" s="185">
        <v>57569</v>
      </c>
    </row>
    <row r="28" spans="1:7" x14ac:dyDescent="0.25">
      <c r="A28" s="311">
        <v>9</v>
      </c>
      <c r="B28" s="185">
        <v>275</v>
      </c>
      <c r="C28" s="185">
        <v>5255</v>
      </c>
      <c r="D28" s="185">
        <v>5069</v>
      </c>
      <c r="E28" s="185">
        <v>2279</v>
      </c>
      <c r="F28" s="185">
        <v>0</v>
      </c>
      <c r="G28" s="185">
        <v>12878</v>
      </c>
    </row>
    <row r="29" spans="1:7" x14ac:dyDescent="0.25">
      <c r="A29" s="311">
        <v>10</v>
      </c>
      <c r="B29" s="185">
        <v>53</v>
      </c>
      <c r="C29" s="185">
        <v>25888</v>
      </c>
      <c r="D29" s="185">
        <v>4671</v>
      </c>
      <c r="E29" s="185">
        <v>4223</v>
      </c>
      <c r="F29" s="185">
        <v>0</v>
      </c>
      <c r="G29" s="185">
        <v>34835</v>
      </c>
    </row>
    <row r="30" spans="1:7" x14ac:dyDescent="0.25">
      <c r="A30" s="311">
        <v>11</v>
      </c>
      <c r="B30" s="185">
        <v>9</v>
      </c>
      <c r="C30" s="185">
        <v>18173</v>
      </c>
      <c r="D30" s="185">
        <v>3252</v>
      </c>
      <c r="E30" s="185">
        <v>3427</v>
      </c>
      <c r="F30" s="185">
        <v>0</v>
      </c>
      <c r="G30" s="185">
        <v>24861</v>
      </c>
    </row>
    <row r="31" spans="1:7" x14ac:dyDescent="0.25">
      <c r="A31" s="258" t="s">
        <v>122</v>
      </c>
      <c r="B31" s="171">
        <v>32283</v>
      </c>
      <c r="C31" s="171">
        <v>800837</v>
      </c>
      <c r="D31" s="171">
        <v>640578</v>
      </c>
      <c r="E31" s="171">
        <v>134551</v>
      </c>
      <c r="F31" s="171">
        <v>7507</v>
      </c>
      <c r="G31" s="171">
        <v>1615756</v>
      </c>
    </row>
    <row r="33" spans="1:8" x14ac:dyDescent="0.25">
      <c r="A33" s="180"/>
      <c r="B33" s="180"/>
      <c r="C33" s="180"/>
      <c r="D33" s="180"/>
      <c r="E33" s="180"/>
      <c r="F33" s="180"/>
      <c r="G33" s="180"/>
      <c r="H33" s="180"/>
    </row>
    <row r="34" spans="1:8" ht="19.5" x14ac:dyDescent="0.25">
      <c r="A34" s="38" t="s">
        <v>768</v>
      </c>
      <c r="B34" s="254"/>
      <c r="C34" s="254"/>
      <c r="D34" s="254"/>
      <c r="E34" s="254"/>
      <c r="F34" s="254"/>
      <c r="G34" s="254"/>
      <c r="H34" s="180"/>
    </row>
    <row r="35" spans="1:8" ht="18" x14ac:dyDescent="0.25">
      <c r="A35" s="310"/>
      <c r="B35" s="310"/>
      <c r="C35" s="310"/>
      <c r="D35" s="158" t="s">
        <v>766</v>
      </c>
      <c r="E35" s="310"/>
      <c r="F35" s="310"/>
      <c r="G35" s="310"/>
    </row>
    <row r="36" spans="1:8" x14ac:dyDescent="0.25">
      <c r="A36" s="45" t="s">
        <v>552</v>
      </c>
      <c r="B36" s="158" t="s">
        <v>54</v>
      </c>
      <c r="C36" s="158" t="s">
        <v>55</v>
      </c>
      <c r="D36" s="158" t="s">
        <v>767</v>
      </c>
      <c r="E36" s="158" t="s">
        <v>58</v>
      </c>
      <c r="F36" s="158" t="s">
        <v>60</v>
      </c>
      <c r="G36" s="158" t="s">
        <v>122</v>
      </c>
    </row>
    <row r="37" spans="1:8" x14ac:dyDescent="0.25">
      <c r="A37" s="311">
        <v>1</v>
      </c>
      <c r="B37" s="185">
        <v>0</v>
      </c>
      <c r="C37" s="185">
        <v>1363</v>
      </c>
      <c r="D37" s="185">
        <v>0</v>
      </c>
      <c r="E37" s="185">
        <v>0</v>
      </c>
      <c r="F37" s="185">
        <v>0</v>
      </c>
      <c r="G37" s="185">
        <v>1363</v>
      </c>
    </row>
    <row r="38" spans="1:8" x14ac:dyDescent="0.25">
      <c r="A38" s="311">
        <v>2</v>
      </c>
      <c r="B38" s="185">
        <v>0</v>
      </c>
      <c r="C38" s="185">
        <v>5969</v>
      </c>
      <c r="D38" s="185">
        <v>0</v>
      </c>
      <c r="E38" s="185">
        <v>0</v>
      </c>
      <c r="F38" s="185">
        <v>0</v>
      </c>
      <c r="G38" s="185">
        <v>5969</v>
      </c>
    </row>
    <row r="39" spans="1:8" x14ac:dyDescent="0.25">
      <c r="A39" s="311">
        <v>3</v>
      </c>
      <c r="B39" s="185">
        <v>0</v>
      </c>
      <c r="C39" s="185">
        <v>8135</v>
      </c>
      <c r="D39" s="185">
        <v>0</v>
      </c>
      <c r="E39" s="185">
        <v>0</v>
      </c>
      <c r="F39" s="185">
        <v>0</v>
      </c>
      <c r="G39" s="185">
        <v>8135</v>
      </c>
    </row>
    <row r="40" spans="1:8" x14ac:dyDescent="0.25">
      <c r="A40" s="311">
        <v>4</v>
      </c>
      <c r="B40" s="185">
        <v>0</v>
      </c>
      <c r="C40" s="185">
        <v>10986</v>
      </c>
      <c r="D40" s="185">
        <v>0</v>
      </c>
      <c r="E40" s="185">
        <v>0</v>
      </c>
      <c r="F40" s="185">
        <v>0</v>
      </c>
      <c r="G40" s="185">
        <v>10986</v>
      </c>
    </row>
    <row r="41" spans="1:8" x14ac:dyDescent="0.25">
      <c r="A41" s="311">
        <v>5</v>
      </c>
      <c r="B41" s="185">
        <v>0</v>
      </c>
      <c r="C41" s="185">
        <v>9573</v>
      </c>
      <c r="D41" s="185">
        <v>0</v>
      </c>
      <c r="E41" s="185">
        <v>0</v>
      </c>
      <c r="F41" s="185">
        <v>0</v>
      </c>
      <c r="G41" s="185">
        <v>9573</v>
      </c>
    </row>
    <row r="42" spans="1:8" x14ac:dyDescent="0.25">
      <c r="A42" s="311">
        <v>6</v>
      </c>
      <c r="B42" s="185">
        <v>0</v>
      </c>
      <c r="C42" s="185">
        <v>11282</v>
      </c>
      <c r="D42" s="185">
        <v>0</v>
      </c>
      <c r="E42" s="185">
        <v>0</v>
      </c>
      <c r="F42" s="185">
        <v>0</v>
      </c>
      <c r="G42" s="185">
        <v>11282</v>
      </c>
    </row>
    <row r="43" spans="1:8" x14ac:dyDescent="0.25">
      <c r="A43" s="311">
        <v>7</v>
      </c>
      <c r="B43" s="185">
        <v>0</v>
      </c>
      <c r="C43" s="185">
        <v>6085</v>
      </c>
      <c r="D43" s="185">
        <v>0</v>
      </c>
      <c r="E43" s="185">
        <v>0</v>
      </c>
      <c r="F43" s="185">
        <v>0</v>
      </c>
      <c r="G43" s="185">
        <v>6085</v>
      </c>
    </row>
    <row r="44" spans="1:8" x14ac:dyDescent="0.25">
      <c r="A44" s="311">
        <v>8</v>
      </c>
      <c r="B44" s="185">
        <v>0</v>
      </c>
      <c r="C44" s="185">
        <v>995</v>
      </c>
      <c r="D44" s="185">
        <v>0</v>
      </c>
      <c r="E44" s="185">
        <v>0</v>
      </c>
      <c r="F44" s="185">
        <v>0</v>
      </c>
      <c r="G44" s="185">
        <v>995</v>
      </c>
    </row>
    <row r="45" spans="1:8" x14ac:dyDescent="0.25">
      <c r="A45" s="311">
        <v>9</v>
      </c>
      <c r="B45" s="185">
        <v>0</v>
      </c>
      <c r="C45" s="185">
        <v>205</v>
      </c>
      <c r="D45" s="185">
        <v>0</v>
      </c>
      <c r="E45" s="185">
        <v>0</v>
      </c>
      <c r="F45" s="185">
        <v>0</v>
      </c>
      <c r="G45" s="185">
        <v>205</v>
      </c>
    </row>
    <row r="46" spans="1:8" x14ac:dyDescent="0.25">
      <c r="A46" s="311">
        <v>10</v>
      </c>
      <c r="B46" s="185">
        <v>0</v>
      </c>
      <c r="C46" s="185">
        <v>538</v>
      </c>
      <c r="D46" s="185">
        <v>0</v>
      </c>
      <c r="E46" s="185">
        <v>0</v>
      </c>
      <c r="F46" s="185">
        <v>0</v>
      </c>
      <c r="G46" s="185">
        <v>538</v>
      </c>
    </row>
    <row r="47" spans="1:8" x14ac:dyDescent="0.25">
      <c r="A47" s="311">
        <v>11</v>
      </c>
      <c r="B47" s="185">
        <v>0</v>
      </c>
      <c r="C47" s="185">
        <v>1011</v>
      </c>
      <c r="D47" s="185">
        <v>0</v>
      </c>
      <c r="E47" s="185">
        <v>0</v>
      </c>
      <c r="F47" s="185">
        <v>0</v>
      </c>
      <c r="G47" s="185">
        <v>1011</v>
      </c>
    </row>
    <row r="48" spans="1:8" x14ac:dyDescent="0.25">
      <c r="A48" s="258" t="s">
        <v>122</v>
      </c>
      <c r="B48" s="171">
        <v>0</v>
      </c>
      <c r="C48" s="171">
        <v>56144</v>
      </c>
      <c r="D48" s="171">
        <v>0</v>
      </c>
      <c r="E48" s="171">
        <v>0</v>
      </c>
      <c r="F48" s="171">
        <v>0</v>
      </c>
      <c r="G48" s="171">
        <v>56144</v>
      </c>
    </row>
    <row r="50" spans="1:7" ht="19.5" x14ac:dyDescent="0.25">
      <c r="A50" s="38" t="s">
        <v>768</v>
      </c>
      <c r="B50" s="254"/>
      <c r="C50" s="254"/>
      <c r="D50" s="254"/>
      <c r="E50" s="254"/>
      <c r="F50" s="254"/>
      <c r="G50" s="254"/>
    </row>
    <row r="51" spans="1:7" ht="18" x14ac:dyDescent="0.25">
      <c r="A51" s="310"/>
      <c r="B51" s="310"/>
      <c r="C51" s="310"/>
      <c r="D51" s="158" t="s">
        <v>766</v>
      </c>
      <c r="E51" s="310"/>
      <c r="F51" s="310"/>
      <c r="G51" s="310"/>
    </row>
    <row r="52" spans="1:7" x14ac:dyDescent="0.25">
      <c r="A52" s="45" t="s">
        <v>585</v>
      </c>
      <c r="B52" s="158" t="s">
        <v>54</v>
      </c>
      <c r="C52" s="158" t="s">
        <v>55</v>
      </c>
      <c r="D52" s="158" t="s">
        <v>767</v>
      </c>
      <c r="E52" s="158" t="s">
        <v>58</v>
      </c>
      <c r="F52" s="158" t="s">
        <v>60</v>
      </c>
      <c r="G52" s="158" t="s">
        <v>122</v>
      </c>
    </row>
    <row r="53" spans="1:7" x14ac:dyDescent="0.25">
      <c r="A53" s="311">
        <v>1</v>
      </c>
      <c r="B53" s="185">
        <v>0</v>
      </c>
      <c r="C53" s="185">
        <v>1135</v>
      </c>
      <c r="D53" s="185">
        <v>0</v>
      </c>
      <c r="E53" s="185">
        <v>0</v>
      </c>
      <c r="F53" s="185">
        <v>0</v>
      </c>
      <c r="G53" s="185">
        <v>1135</v>
      </c>
    </row>
    <row r="54" spans="1:7" x14ac:dyDescent="0.25">
      <c r="A54" s="311">
        <v>2</v>
      </c>
      <c r="B54" s="185">
        <v>0</v>
      </c>
      <c r="C54" s="185">
        <v>5636</v>
      </c>
      <c r="D54" s="185">
        <v>0</v>
      </c>
      <c r="E54" s="185">
        <v>0</v>
      </c>
      <c r="F54" s="185">
        <v>0</v>
      </c>
      <c r="G54" s="185">
        <v>5636</v>
      </c>
    </row>
    <row r="55" spans="1:7" x14ac:dyDescent="0.25">
      <c r="A55" s="311">
        <v>3</v>
      </c>
      <c r="B55" s="185">
        <v>0</v>
      </c>
      <c r="C55" s="185">
        <v>5699</v>
      </c>
      <c r="D55" s="185">
        <v>0</v>
      </c>
      <c r="E55" s="185">
        <v>0</v>
      </c>
      <c r="F55" s="185">
        <v>0</v>
      </c>
      <c r="G55" s="185">
        <v>5699</v>
      </c>
    </row>
    <row r="56" spans="1:7" x14ac:dyDescent="0.25">
      <c r="A56" s="311">
        <v>4</v>
      </c>
      <c r="B56" s="185">
        <v>0</v>
      </c>
      <c r="C56" s="185">
        <v>11980</v>
      </c>
      <c r="D56" s="185">
        <v>0</v>
      </c>
      <c r="E56" s="185">
        <v>0</v>
      </c>
      <c r="F56" s="185">
        <v>0</v>
      </c>
      <c r="G56" s="185">
        <v>11980</v>
      </c>
    </row>
    <row r="57" spans="1:7" x14ac:dyDescent="0.25">
      <c r="A57" s="311">
        <v>5</v>
      </c>
      <c r="B57" s="185">
        <v>0</v>
      </c>
      <c r="C57" s="185">
        <v>15233</v>
      </c>
      <c r="D57" s="185">
        <v>0</v>
      </c>
      <c r="E57" s="185">
        <v>0</v>
      </c>
      <c r="F57" s="185">
        <v>0</v>
      </c>
      <c r="G57" s="185">
        <v>15233</v>
      </c>
    </row>
    <row r="58" spans="1:7" x14ac:dyDescent="0.25">
      <c r="A58" s="311">
        <v>6</v>
      </c>
      <c r="B58" s="185">
        <v>0</v>
      </c>
      <c r="C58" s="185">
        <v>10599</v>
      </c>
      <c r="D58" s="185">
        <v>0</v>
      </c>
      <c r="E58" s="185">
        <v>0</v>
      </c>
      <c r="F58" s="185">
        <v>0</v>
      </c>
      <c r="G58" s="185">
        <v>10599</v>
      </c>
    </row>
    <row r="59" spans="1:7" x14ac:dyDescent="0.25">
      <c r="A59" s="311">
        <v>7</v>
      </c>
      <c r="B59" s="185">
        <v>0</v>
      </c>
      <c r="C59" s="185">
        <v>6161</v>
      </c>
      <c r="D59" s="185">
        <v>0</v>
      </c>
      <c r="E59" s="185">
        <v>0</v>
      </c>
      <c r="F59" s="185">
        <v>0</v>
      </c>
      <c r="G59" s="185">
        <v>6161</v>
      </c>
    </row>
    <row r="60" spans="1:7" x14ac:dyDescent="0.25">
      <c r="A60" s="311">
        <v>8</v>
      </c>
      <c r="B60" s="185">
        <v>0</v>
      </c>
      <c r="C60" s="185">
        <v>1755</v>
      </c>
      <c r="D60" s="185">
        <v>0</v>
      </c>
      <c r="E60" s="185">
        <v>0</v>
      </c>
      <c r="F60" s="185">
        <v>0</v>
      </c>
      <c r="G60" s="185">
        <v>1755</v>
      </c>
    </row>
    <row r="61" spans="1:7" x14ac:dyDescent="0.25">
      <c r="A61" s="311">
        <v>9</v>
      </c>
      <c r="B61" s="185">
        <v>0</v>
      </c>
      <c r="C61" s="185">
        <v>233</v>
      </c>
      <c r="D61" s="185">
        <v>0</v>
      </c>
      <c r="E61" s="185">
        <v>0</v>
      </c>
      <c r="F61" s="185">
        <v>0</v>
      </c>
      <c r="G61" s="185">
        <v>233</v>
      </c>
    </row>
    <row r="62" spans="1:7" x14ac:dyDescent="0.25">
      <c r="A62" s="311">
        <v>10</v>
      </c>
      <c r="B62" s="185">
        <v>0</v>
      </c>
      <c r="C62" s="185">
        <v>624</v>
      </c>
      <c r="D62" s="185">
        <v>0</v>
      </c>
      <c r="E62" s="185">
        <v>0</v>
      </c>
      <c r="F62" s="185">
        <v>0</v>
      </c>
      <c r="G62" s="185">
        <v>624</v>
      </c>
    </row>
    <row r="63" spans="1:7" x14ac:dyDescent="0.25">
      <c r="A63" s="311">
        <v>11</v>
      </c>
      <c r="B63" s="185">
        <v>0</v>
      </c>
      <c r="C63" s="185">
        <v>1195</v>
      </c>
      <c r="D63" s="185">
        <v>0</v>
      </c>
      <c r="E63" s="185">
        <v>0</v>
      </c>
      <c r="F63" s="185">
        <v>0</v>
      </c>
      <c r="G63" s="185">
        <v>1195</v>
      </c>
    </row>
    <row r="64" spans="1:7" x14ac:dyDescent="0.25">
      <c r="A64" s="258" t="s">
        <v>122</v>
      </c>
      <c r="B64" s="171">
        <v>0</v>
      </c>
      <c r="C64" s="171">
        <v>60250</v>
      </c>
      <c r="D64" s="171">
        <v>0</v>
      </c>
      <c r="E64" s="171">
        <v>0</v>
      </c>
      <c r="F64" s="171">
        <v>0</v>
      </c>
      <c r="G64" s="171">
        <v>60250</v>
      </c>
    </row>
  </sheetData>
  <hyperlinks>
    <hyperlink ref="I1" location="Index!A1" display="Index"/>
  </hyperlinks>
  <pageMargins left="0.70866141732283472" right="0.70866141732283472" top="0.74803149606299213" bottom="0.74803149606299213" header="0.31496062992125984" footer="0.31496062992125984"/>
  <pageSetup paperSize="9" scale="99" fitToHeight="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zoomScaleSheetLayoutView="100" workbookViewId="0"/>
  </sheetViews>
  <sheetFormatPr defaultRowHeight="15" x14ac:dyDescent="0.25"/>
  <cols>
    <col min="1" max="1" width="19" customWidth="1"/>
    <col min="2" max="2" width="14.85546875" customWidth="1"/>
    <col min="3" max="5" width="19.42578125" customWidth="1"/>
    <col min="6" max="6" width="15.42578125" customWidth="1"/>
    <col min="7" max="7" width="10.42578125" customWidth="1"/>
  </cols>
  <sheetData>
    <row r="1" spans="1:8" ht="19.5" x14ac:dyDescent="0.25">
      <c r="A1" s="38" t="s">
        <v>769</v>
      </c>
      <c r="B1" s="254"/>
      <c r="C1" s="254"/>
      <c r="D1" s="254"/>
      <c r="E1" s="254"/>
      <c r="F1" s="254"/>
      <c r="H1" s="40" t="s">
        <v>46</v>
      </c>
    </row>
    <row r="2" spans="1:8" ht="18" x14ac:dyDescent="0.25">
      <c r="A2" s="310"/>
      <c r="B2" s="310"/>
      <c r="C2" s="310"/>
      <c r="D2" s="158" t="s">
        <v>766</v>
      </c>
      <c r="E2" s="310"/>
      <c r="F2" s="310"/>
    </row>
    <row r="3" spans="1:8" x14ac:dyDescent="0.25">
      <c r="A3" s="45" t="s">
        <v>770</v>
      </c>
      <c r="B3" s="158" t="s">
        <v>54</v>
      </c>
      <c r="C3" s="158" t="s">
        <v>55</v>
      </c>
      <c r="D3" s="158" t="s">
        <v>767</v>
      </c>
      <c r="E3" s="158" t="s">
        <v>58</v>
      </c>
      <c r="F3" s="158" t="s">
        <v>122</v>
      </c>
    </row>
    <row r="4" spans="1:8" x14ac:dyDescent="0.25">
      <c r="A4" s="311">
        <v>1</v>
      </c>
      <c r="B4" s="144">
        <v>12.870210148668566</v>
      </c>
      <c r="C4" s="144">
        <v>53.370716957999875</v>
      </c>
      <c r="D4" s="144">
        <v>18.476814816030288</v>
      </c>
      <c r="E4" s="144">
        <v>59.750663471741774</v>
      </c>
      <c r="F4" s="144">
        <v>31.419297646010996</v>
      </c>
    </row>
    <row r="5" spans="1:8" x14ac:dyDescent="0.25">
      <c r="A5" s="311">
        <v>2</v>
      </c>
      <c r="B5" s="144">
        <v>28.029562531410306</v>
      </c>
      <c r="C5" s="144">
        <v>30.18553533022391</v>
      </c>
      <c r="D5" s="144">
        <v>16.937979272954703</v>
      </c>
      <c r="E5" s="144">
        <v>44.435686323924941</v>
      </c>
      <c r="F5" s="144">
        <v>23.246488653246519</v>
      </c>
    </row>
    <row r="6" spans="1:8" x14ac:dyDescent="0.25">
      <c r="A6" s="311">
        <v>3</v>
      </c>
      <c r="B6" s="144">
        <v>34.086904463756113</v>
      </c>
      <c r="C6" s="144">
        <v>21.57635453408059</v>
      </c>
      <c r="D6" s="144">
        <v>14.875669497992469</v>
      </c>
      <c r="E6" s="144">
        <v>37.04419382193101</v>
      </c>
      <c r="F6" s="144">
        <v>19.447921184836943</v>
      </c>
    </row>
    <row r="7" spans="1:8" x14ac:dyDescent="0.25">
      <c r="A7" s="311">
        <v>4</v>
      </c>
      <c r="B7" s="144">
        <v>41.520819403685991</v>
      </c>
      <c r="C7" s="144">
        <v>24.767393263707753</v>
      </c>
      <c r="D7" s="144">
        <v>14.450505831661681</v>
      </c>
      <c r="E7" s="144">
        <v>34.997605757369861</v>
      </c>
      <c r="F7" s="144">
        <v>21.164317275659826</v>
      </c>
    </row>
    <row r="8" spans="1:8" x14ac:dyDescent="0.25">
      <c r="A8" s="311">
        <v>5</v>
      </c>
      <c r="B8" s="144">
        <v>28.553571626355236</v>
      </c>
      <c r="C8" s="144">
        <v>23.479135731768551</v>
      </c>
      <c r="D8" s="144">
        <v>15.028244957044311</v>
      </c>
      <c r="E8" s="144">
        <v>32.785285009740882</v>
      </c>
      <c r="F8" s="144">
        <v>20.609973834787638</v>
      </c>
    </row>
    <row r="9" spans="1:8" x14ac:dyDescent="0.25">
      <c r="A9" s="311">
        <v>6</v>
      </c>
      <c r="B9" s="144">
        <v>41.793176729880997</v>
      </c>
      <c r="C9" s="144">
        <v>21.349186595784719</v>
      </c>
      <c r="D9" s="144">
        <v>15.430983594526593</v>
      </c>
      <c r="E9" s="144">
        <v>32.421866089348953</v>
      </c>
      <c r="F9" s="144">
        <v>20.100450807582973</v>
      </c>
    </row>
    <row r="10" spans="1:8" x14ac:dyDescent="0.25">
      <c r="A10" s="311">
        <v>7</v>
      </c>
      <c r="B10" s="144">
        <v>58.500436005812581</v>
      </c>
      <c r="C10" s="144">
        <v>23.467245931900234</v>
      </c>
      <c r="D10" s="144">
        <v>15.373984740444383</v>
      </c>
      <c r="E10" s="144">
        <v>31.963213996292723</v>
      </c>
      <c r="F10" s="144">
        <v>21.39271773425498</v>
      </c>
    </row>
    <row r="11" spans="1:8" x14ac:dyDescent="0.25">
      <c r="A11" s="311">
        <v>8</v>
      </c>
      <c r="B11" s="144">
        <v>58.405878703994119</v>
      </c>
      <c r="C11" s="144">
        <v>22.072784463720112</v>
      </c>
      <c r="D11" s="144">
        <v>17.525780242865419</v>
      </c>
      <c r="E11" s="144">
        <v>29.124921771485031</v>
      </c>
      <c r="F11" s="144">
        <v>22.203425566247013</v>
      </c>
    </row>
    <row r="12" spans="1:8" x14ac:dyDescent="0.25">
      <c r="A12" s="311">
        <v>9</v>
      </c>
      <c r="B12" s="144">
        <v>64.79617592487395</v>
      </c>
      <c r="C12" s="144">
        <v>24.31070334296917</v>
      </c>
      <c r="D12" s="144">
        <v>26.517618794239812</v>
      </c>
      <c r="E12" s="144">
        <v>47.948510195785524</v>
      </c>
      <c r="F12" s="144">
        <v>28.500162693161041</v>
      </c>
    </row>
    <row r="13" spans="1:8" x14ac:dyDescent="0.25">
      <c r="A13" s="311">
        <v>10</v>
      </c>
      <c r="B13" s="144">
        <v>58.25374982408502</v>
      </c>
      <c r="C13" s="144">
        <v>29.424834452600795</v>
      </c>
      <c r="D13" s="144">
        <v>31.316479526684077</v>
      </c>
      <c r="E13" s="144">
        <v>54.708005295106865</v>
      </c>
      <c r="F13" s="144">
        <v>31.991265834738712</v>
      </c>
    </row>
    <row r="14" spans="1:8" x14ac:dyDescent="0.25">
      <c r="A14" s="311">
        <v>11</v>
      </c>
      <c r="B14" s="144">
        <v>43.544914620279471</v>
      </c>
      <c r="C14" s="144">
        <v>44.597554136932558</v>
      </c>
      <c r="D14" s="144">
        <v>47.292026893629156</v>
      </c>
      <c r="E14" s="144">
        <v>88.094622612660473</v>
      </c>
      <c r="F14" s="144">
        <v>50.395953847594157</v>
      </c>
    </row>
    <row r="15" spans="1:8" x14ac:dyDescent="0.25">
      <c r="A15" s="258" t="s">
        <v>122</v>
      </c>
      <c r="B15" s="147">
        <v>30.429257192418991</v>
      </c>
      <c r="C15" s="147">
        <v>24.013810307901011</v>
      </c>
      <c r="D15" s="147">
        <v>15.521600931271234</v>
      </c>
      <c r="E15" s="147">
        <v>38.139605868299796</v>
      </c>
      <c r="F15" s="147">
        <v>21.513269362606362</v>
      </c>
    </row>
    <row r="18" spans="1:6" ht="19.5" x14ac:dyDescent="0.25">
      <c r="A18" s="38" t="s">
        <v>769</v>
      </c>
      <c r="B18" s="254"/>
      <c r="C18" s="254"/>
      <c r="D18" s="254"/>
      <c r="E18" s="254"/>
      <c r="F18" s="254"/>
    </row>
    <row r="19" spans="1:6" ht="18" x14ac:dyDescent="0.25">
      <c r="A19" s="310"/>
      <c r="B19" s="310"/>
      <c r="C19" s="310"/>
      <c r="D19" s="158" t="s">
        <v>766</v>
      </c>
      <c r="E19" s="310"/>
      <c r="F19" s="310"/>
    </row>
    <row r="20" spans="1:6" x14ac:dyDescent="0.25">
      <c r="A20" s="45" t="s">
        <v>771</v>
      </c>
      <c r="B20" s="158" t="s">
        <v>54</v>
      </c>
      <c r="C20" s="158" t="s">
        <v>55</v>
      </c>
      <c r="D20" s="158" t="s">
        <v>767</v>
      </c>
      <c r="E20" s="158" t="s">
        <v>58</v>
      </c>
      <c r="F20" s="158" t="s">
        <v>122</v>
      </c>
    </row>
    <row r="21" spans="1:6" x14ac:dyDescent="0.25">
      <c r="A21" s="311">
        <v>1</v>
      </c>
      <c r="B21" s="144">
        <v>16.814557242973219</v>
      </c>
      <c r="C21" s="144">
        <v>40.650797305705112</v>
      </c>
      <c r="D21" s="144">
        <v>15.907316717113588</v>
      </c>
      <c r="E21" s="144">
        <v>28.070533220819183</v>
      </c>
      <c r="F21" s="144">
        <v>26.099543660456671</v>
      </c>
    </row>
    <row r="22" spans="1:6" x14ac:dyDescent="0.25">
      <c r="A22" s="311">
        <v>2</v>
      </c>
      <c r="B22" s="144">
        <v>34.445739658472213</v>
      </c>
      <c r="C22" s="144">
        <v>35.350473369577848</v>
      </c>
      <c r="D22" s="144">
        <v>12.956284422867597</v>
      </c>
      <c r="E22" s="144">
        <v>21.136714021393114</v>
      </c>
      <c r="F22" s="144">
        <v>19.480206207826555</v>
      </c>
    </row>
    <row r="23" spans="1:6" x14ac:dyDescent="0.25">
      <c r="A23" s="311">
        <v>3</v>
      </c>
      <c r="B23" s="144">
        <v>40.046203728564258</v>
      </c>
      <c r="C23" s="144">
        <v>25.291171580578169</v>
      </c>
      <c r="D23" s="144">
        <v>10.567683424832667</v>
      </c>
      <c r="E23" s="144">
        <v>21.81594400288564</v>
      </c>
      <c r="F23" s="144">
        <v>18.189828089502601</v>
      </c>
    </row>
    <row r="24" spans="1:6" x14ac:dyDescent="0.25">
      <c r="A24" s="311">
        <v>4</v>
      </c>
      <c r="B24" s="144">
        <v>35.21422975712499</v>
      </c>
      <c r="C24" s="144">
        <v>33.353983062617758</v>
      </c>
      <c r="D24" s="144">
        <v>10.637272559398712</v>
      </c>
      <c r="E24" s="144">
        <v>21.834744774232622</v>
      </c>
      <c r="F24" s="144">
        <v>22.785451060981529</v>
      </c>
    </row>
    <row r="25" spans="1:6" x14ac:dyDescent="0.25">
      <c r="A25" s="311">
        <v>5</v>
      </c>
      <c r="B25" s="144">
        <v>30.354829493591367</v>
      </c>
      <c r="C25" s="144">
        <v>33.909976305312014</v>
      </c>
      <c r="D25" s="144">
        <v>12.589383423227124</v>
      </c>
      <c r="E25" s="144">
        <v>27.909315246354677</v>
      </c>
      <c r="F25" s="144">
        <v>25.845982049144705</v>
      </c>
    </row>
    <row r="26" spans="1:6" x14ac:dyDescent="0.25">
      <c r="A26" s="311">
        <v>6</v>
      </c>
      <c r="B26" s="144">
        <v>34.214104077213783</v>
      </c>
      <c r="C26" s="144">
        <v>31.775363677537321</v>
      </c>
      <c r="D26" s="144">
        <v>13.66808729348517</v>
      </c>
      <c r="E26" s="144">
        <v>28.207433161769806</v>
      </c>
      <c r="F26" s="144">
        <v>25.255025659805909</v>
      </c>
    </row>
    <row r="27" spans="1:6" x14ac:dyDescent="0.25">
      <c r="A27" s="311">
        <v>7</v>
      </c>
      <c r="B27" s="144">
        <v>57.794993064579536</v>
      </c>
      <c r="C27" s="144">
        <v>27.802428531348088</v>
      </c>
      <c r="D27" s="144">
        <v>13.963008801971203</v>
      </c>
      <c r="E27" s="144">
        <v>30.844037787264377</v>
      </c>
      <c r="F27" s="144">
        <v>23.000804410614027</v>
      </c>
    </row>
    <row r="28" spans="1:6" x14ac:dyDescent="0.25">
      <c r="A28" s="311">
        <v>8</v>
      </c>
      <c r="B28" s="144">
        <v>56.43693275476133</v>
      </c>
      <c r="C28" s="144">
        <v>25.017407225910159</v>
      </c>
      <c r="D28" s="144">
        <v>16.563992302726646</v>
      </c>
      <c r="E28" s="144">
        <v>36.016370336541378</v>
      </c>
      <c r="F28" s="144">
        <v>24.813468467695476</v>
      </c>
    </row>
    <row r="29" spans="1:6" x14ac:dyDescent="0.25">
      <c r="A29" s="311">
        <v>9</v>
      </c>
      <c r="B29" s="144">
        <v>53.657279464763683</v>
      </c>
      <c r="C29" s="144">
        <v>24.227290106521892</v>
      </c>
      <c r="D29" s="144">
        <v>19.43909995197048</v>
      </c>
      <c r="E29" s="144">
        <v>41.95282081786069</v>
      </c>
      <c r="F29" s="144">
        <v>26.11185920174713</v>
      </c>
    </row>
    <row r="30" spans="1:6" x14ac:dyDescent="0.25">
      <c r="A30" s="311">
        <v>10</v>
      </c>
      <c r="B30" s="144">
        <v>60.509808391079169</v>
      </c>
      <c r="C30" s="144">
        <v>28.134321945866986</v>
      </c>
      <c r="D30" s="144">
        <v>23.107323540256335</v>
      </c>
      <c r="E30" s="144">
        <v>44.052598065322307</v>
      </c>
      <c r="F30" s="144">
        <v>29.439839578329362</v>
      </c>
    </row>
    <row r="31" spans="1:6" x14ac:dyDescent="0.25">
      <c r="A31" s="311">
        <v>11</v>
      </c>
      <c r="B31" s="144">
        <v>40.930024195281753</v>
      </c>
      <c r="C31" s="144">
        <v>50.850713580392281</v>
      </c>
      <c r="D31" s="144">
        <v>35.881066583899866</v>
      </c>
      <c r="E31" s="144">
        <v>85.347224448859222</v>
      </c>
      <c r="F31" s="144">
        <v>53.644504112937</v>
      </c>
    </row>
    <row r="32" spans="1:6" x14ac:dyDescent="0.25">
      <c r="A32" s="258" t="s">
        <v>122</v>
      </c>
      <c r="B32" s="147">
        <v>35.093795548396386</v>
      </c>
      <c r="C32" s="147">
        <v>31.617281763417822</v>
      </c>
      <c r="D32" s="147">
        <v>12.378042094424483</v>
      </c>
      <c r="E32" s="147">
        <v>27.655465186947097</v>
      </c>
      <c r="F32" s="147">
        <v>23.712257276000187</v>
      </c>
    </row>
  </sheetData>
  <hyperlinks>
    <hyperlink ref="H1" location="Index!A1" display="Index"/>
  </hyperlinks>
  <pageMargins left="0.70866141732283472" right="0.70866141732283472" top="0.74803149606299213" bottom="0.74803149606299213" header="0.31496062992125984" footer="0.31496062992125984"/>
  <pageSetup paperSize="9"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zoomScaleNormal="100" zoomScaleSheetLayoutView="100" workbookViewId="0"/>
  </sheetViews>
  <sheetFormatPr defaultRowHeight="15" x14ac:dyDescent="0.25"/>
  <cols>
    <col min="1" max="1" width="50.85546875" customWidth="1"/>
    <col min="2" max="2" width="8" customWidth="1"/>
    <col min="4" max="4" width="5.7109375" customWidth="1"/>
    <col min="5" max="5" width="8.5703125" customWidth="1"/>
  </cols>
  <sheetData>
    <row r="1" spans="1:8" ht="19.5" x14ac:dyDescent="0.25">
      <c r="A1" s="38" t="s">
        <v>45</v>
      </c>
      <c r="B1" s="39"/>
      <c r="C1" s="39"/>
      <c r="D1" s="39"/>
      <c r="E1" s="39"/>
      <c r="F1" s="39"/>
      <c r="H1" s="40" t="s">
        <v>46</v>
      </c>
    </row>
    <row r="2" spans="1:8" ht="18" customHeight="1" x14ac:dyDescent="0.25">
      <c r="A2" s="41"/>
      <c r="B2" s="42" t="s">
        <v>47</v>
      </c>
      <c r="C2" s="43"/>
      <c r="D2" s="44"/>
      <c r="E2" s="45" t="s">
        <v>48</v>
      </c>
      <c r="F2" s="43"/>
    </row>
    <row r="3" spans="1:8" ht="15.75" thickBot="1" x14ac:dyDescent="0.3">
      <c r="A3" s="46" t="s">
        <v>49</v>
      </c>
      <c r="B3" s="47">
        <v>2016</v>
      </c>
      <c r="C3" s="47">
        <v>2015</v>
      </c>
      <c r="D3" s="47" t="s">
        <v>50</v>
      </c>
      <c r="E3" s="47">
        <v>2016</v>
      </c>
      <c r="F3" s="47">
        <v>2015</v>
      </c>
    </row>
    <row r="4" spans="1:8" x14ac:dyDescent="0.25">
      <c r="A4" s="48" t="s">
        <v>51</v>
      </c>
      <c r="B4" s="49" t="s">
        <v>50</v>
      </c>
      <c r="C4" s="49" t="s">
        <v>50</v>
      </c>
      <c r="D4" s="49" t="s">
        <v>50</v>
      </c>
      <c r="E4" s="49" t="s">
        <v>50</v>
      </c>
      <c r="F4" s="49" t="s">
        <v>50</v>
      </c>
    </row>
    <row r="5" spans="1:8" x14ac:dyDescent="0.25">
      <c r="A5" s="48" t="s">
        <v>52</v>
      </c>
      <c r="B5" s="49" t="s">
        <v>50</v>
      </c>
      <c r="C5" s="49" t="s">
        <v>50</v>
      </c>
      <c r="D5" s="49" t="s">
        <v>50</v>
      </c>
      <c r="E5" s="49" t="s">
        <v>50</v>
      </c>
      <c r="F5" s="49" t="s">
        <v>50</v>
      </c>
    </row>
    <row r="6" spans="1:8" x14ac:dyDescent="0.25">
      <c r="A6" s="50" t="s">
        <v>53</v>
      </c>
      <c r="B6" s="51">
        <v>0</v>
      </c>
      <c r="C6" s="51">
        <v>0</v>
      </c>
      <c r="D6" s="51"/>
      <c r="E6" s="51">
        <v>0</v>
      </c>
      <c r="F6" s="51">
        <v>0</v>
      </c>
    </row>
    <row r="7" spans="1:8" x14ac:dyDescent="0.25">
      <c r="A7" s="48" t="s">
        <v>54</v>
      </c>
      <c r="B7" s="51">
        <v>863</v>
      </c>
      <c r="C7" s="51">
        <v>610</v>
      </c>
      <c r="D7" s="51" t="s">
        <v>50</v>
      </c>
      <c r="E7" s="51">
        <v>10784</v>
      </c>
      <c r="F7" s="51">
        <v>7618</v>
      </c>
    </row>
    <row r="8" spans="1:8" x14ac:dyDescent="0.25">
      <c r="A8" s="48" t="s">
        <v>55</v>
      </c>
      <c r="B8" s="51">
        <v>27135</v>
      </c>
      <c r="C8" s="51">
        <v>27806</v>
      </c>
      <c r="D8" s="51" t="s">
        <v>50</v>
      </c>
      <c r="E8" s="51">
        <v>339170</v>
      </c>
      <c r="F8" s="51">
        <v>347578</v>
      </c>
    </row>
    <row r="9" spans="1:8" x14ac:dyDescent="0.25">
      <c r="A9" s="48" t="s">
        <v>56</v>
      </c>
      <c r="B9" s="51">
        <v>0</v>
      </c>
      <c r="C9" s="51"/>
      <c r="D9" s="51"/>
      <c r="E9" s="51">
        <v>0</v>
      </c>
      <c r="F9" s="51"/>
    </row>
    <row r="10" spans="1:8" x14ac:dyDescent="0.25">
      <c r="A10" s="52" t="s">
        <v>57</v>
      </c>
      <c r="B10" s="51">
        <v>8236</v>
      </c>
      <c r="C10" s="51">
        <v>7164</v>
      </c>
      <c r="D10" s="51" t="s">
        <v>50</v>
      </c>
      <c r="E10" s="51">
        <v>102950</v>
      </c>
      <c r="F10" s="51">
        <v>89547</v>
      </c>
    </row>
    <row r="11" spans="1:8" x14ac:dyDescent="0.25">
      <c r="A11" s="52" t="s">
        <v>58</v>
      </c>
      <c r="B11" s="51">
        <v>1698</v>
      </c>
      <c r="C11" s="51">
        <v>2320</v>
      </c>
      <c r="D11" s="51" t="s">
        <v>50</v>
      </c>
      <c r="E11" s="51">
        <v>21227</v>
      </c>
      <c r="F11" s="51">
        <v>29005</v>
      </c>
    </row>
    <row r="12" spans="1:8" x14ac:dyDescent="0.25">
      <c r="A12" s="48" t="s">
        <v>59</v>
      </c>
      <c r="B12" s="51">
        <v>0</v>
      </c>
      <c r="C12" s="51">
        <v>0</v>
      </c>
      <c r="D12" s="51"/>
      <c r="E12" s="51">
        <v>0</v>
      </c>
      <c r="F12" s="51">
        <v>0</v>
      </c>
    </row>
    <row r="13" spans="1:8" x14ac:dyDescent="0.25">
      <c r="A13" s="48" t="s">
        <v>60</v>
      </c>
      <c r="B13" s="51">
        <v>194</v>
      </c>
      <c r="C13" s="51">
        <v>212</v>
      </c>
      <c r="D13" s="51" t="s">
        <v>50</v>
      </c>
      <c r="E13" s="51">
        <v>2421</v>
      </c>
      <c r="F13" s="51">
        <v>2647</v>
      </c>
    </row>
    <row r="14" spans="1:8" x14ac:dyDescent="0.25">
      <c r="A14" s="53" t="s">
        <v>61</v>
      </c>
      <c r="B14" s="51">
        <v>883</v>
      </c>
      <c r="C14" s="51">
        <v>1069</v>
      </c>
      <c r="D14" s="51" t="s">
        <v>50</v>
      </c>
      <c r="E14" s="51">
        <v>11032</v>
      </c>
      <c r="F14" s="51">
        <v>13366</v>
      </c>
    </row>
    <row r="15" spans="1:8" x14ac:dyDescent="0.25">
      <c r="A15" s="54" t="s">
        <v>62</v>
      </c>
      <c r="B15" s="55">
        <v>39006.720000000001</v>
      </c>
      <c r="C15" s="55">
        <v>39181</v>
      </c>
      <c r="D15" s="55" t="s">
        <v>50</v>
      </c>
      <c r="E15" s="55">
        <v>487584</v>
      </c>
      <c r="F15" s="55">
        <v>489761</v>
      </c>
    </row>
    <row r="16" spans="1:8" x14ac:dyDescent="0.25">
      <c r="A16" s="56" t="s">
        <v>63</v>
      </c>
      <c r="B16" s="51"/>
      <c r="C16" s="51"/>
      <c r="D16" s="51" t="s">
        <v>50</v>
      </c>
      <c r="E16" s="51"/>
      <c r="F16" s="51"/>
    </row>
    <row r="17" spans="1:7" x14ac:dyDescent="0.25">
      <c r="A17" s="56" t="s">
        <v>53</v>
      </c>
      <c r="B17" s="51">
        <v>25</v>
      </c>
      <c r="C17" s="51">
        <v>3</v>
      </c>
      <c r="D17" s="51" t="s">
        <v>50</v>
      </c>
      <c r="E17" s="51">
        <v>314</v>
      </c>
      <c r="F17" s="51">
        <v>35</v>
      </c>
    </row>
    <row r="18" spans="1:7" x14ac:dyDescent="0.25">
      <c r="A18" s="56" t="s">
        <v>64</v>
      </c>
      <c r="B18" s="51">
        <v>40</v>
      </c>
      <c r="C18" s="51">
        <v>64</v>
      </c>
      <c r="D18" s="51" t="s">
        <v>50</v>
      </c>
      <c r="E18" s="51">
        <v>499</v>
      </c>
      <c r="F18" s="51">
        <v>800</v>
      </c>
    </row>
    <row r="19" spans="1:7" x14ac:dyDescent="0.25">
      <c r="A19" s="57" t="s">
        <v>65</v>
      </c>
      <c r="B19" s="51">
        <v>0</v>
      </c>
      <c r="C19" s="51" t="s">
        <v>66</v>
      </c>
      <c r="D19" s="51"/>
      <c r="E19" s="51">
        <v>0</v>
      </c>
      <c r="F19" s="51" t="s">
        <v>66</v>
      </c>
      <c r="G19" t="s">
        <v>67</v>
      </c>
    </row>
    <row r="20" spans="1:7" x14ac:dyDescent="0.25">
      <c r="A20" s="56" t="s">
        <v>68</v>
      </c>
      <c r="B20" s="51">
        <v>9</v>
      </c>
      <c r="C20" s="51">
        <v>8</v>
      </c>
      <c r="D20" s="51" t="s">
        <v>50</v>
      </c>
      <c r="E20" s="51">
        <v>118</v>
      </c>
      <c r="F20" s="51">
        <v>96</v>
      </c>
    </row>
    <row r="21" spans="1:7" x14ac:dyDescent="0.25">
      <c r="A21" s="56" t="s">
        <v>69</v>
      </c>
      <c r="B21" s="51">
        <v>0</v>
      </c>
      <c r="C21" s="51" t="s">
        <v>66</v>
      </c>
      <c r="D21" s="51" t="s">
        <v>50</v>
      </c>
      <c r="E21" s="51">
        <v>0</v>
      </c>
      <c r="F21" s="51" t="s">
        <v>66</v>
      </c>
    </row>
    <row r="22" spans="1:7" x14ac:dyDescent="0.25">
      <c r="A22" s="56" t="s">
        <v>70</v>
      </c>
      <c r="B22" s="51">
        <v>0</v>
      </c>
      <c r="C22" s="51" t="s">
        <v>66</v>
      </c>
      <c r="D22" s="51" t="s">
        <v>50</v>
      </c>
      <c r="E22" s="51">
        <v>0</v>
      </c>
      <c r="F22" s="51" t="s">
        <v>66</v>
      </c>
    </row>
    <row r="23" spans="1:7" x14ac:dyDescent="0.25">
      <c r="A23" s="48" t="s">
        <v>54</v>
      </c>
      <c r="B23" s="51">
        <v>158</v>
      </c>
      <c r="C23" s="51">
        <v>139</v>
      </c>
      <c r="D23" s="51" t="s">
        <v>50</v>
      </c>
      <c r="E23" s="51">
        <v>1990</v>
      </c>
      <c r="F23" s="51">
        <v>1741</v>
      </c>
    </row>
    <row r="24" spans="1:7" x14ac:dyDescent="0.25">
      <c r="A24" s="48" t="s">
        <v>55</v>
      </c>
      <c r="B24" s="51">
        <v>4669</v>
      </c>
      <c r="C24" s="51">
        <v>4960</v>
      </c>
      <c r="D24" s="51" t="s">
        <v>50</v>
      </c>
      <c r="E24" s="51">
        <v>58368</v>
      </c>
      <c r="F24" s="51">
        <v>62000</v>
      </c>
    </row>
    <row r="25" spans="1:7" x14ac:dyDescent="0.25">
      <c r="A25" s="48" t="s">
        <v>71</v>
      </c>
      <c r="B25" s="51">
        <v>1216</v>
      </c>
      <c r="C25" s="51">
        <v>1731</v>
      </c>
      <c r="D25" s="51" t="s">
        <v>50</v>
      </c>
      <c r="E25" s="51">
        <v>15198</v>
      </c>
      <c r="F25" s="51">
        <v>21632</v>
      </c>
    </row>
    <row r="26" spans="1:7" x14ac:dyDescent="0.25">
      <c r="A26" s="48" t="s">
        <v>72</v>
      </c>
      <c r="B26" s="51">
        <v>3199</v>
      </c>
      <c r="C26" s="51">
        <v>3255</v>
      </c>
      <c r="D26" s="51" t="s">
        <v>50</v>
      </c>
      <c r="E26" s="51">
        <v>39987</v>
      </c>
      <c r="F26" s="51">
        <v>40694</v>
      </c>
    </row>
    <row r="27" spans="1:7" x14ac:dyDescent="0.25">
      <c r="A27" s="48" t="s">
        <v>73</v>
      </c>
      <c r="B27" s="51">
        <v>479</v>
      </c>
      <c r="C27" s="51">
        <v>548</v>
      </c>
      <c r="D27" s="51" t="s">
        <v>50</v>
      </c>
      <c r="E27" s="51">
        <v>5993</v>
      </c>
      <c r="F27" s="51">
        <v>6855</v>
      </c>
    </row>
    <row r="28" spans="1:7" x14ac:dyDescent="0.25">
      <c r="A28" s="50" t="s">
        <v>74</v>
      </c>
      <c r="B28" s="51">
        <v>268</v>
      </c>
      <c r="C28" s="51">
        <v>240</v>
      </c>
      <c r="D28" s="51"/>
      <c r="E28" s="51">
        <v>3347</v>
      </c>
      <c r="F28" s="51">
        <v>2998</v>
      </c>
    </row>
    <row r="29" spans="1:7" x14ac:dyDescent="0.25">
      <c r="A29" s="48" t="s">
        <v>75</v>
      </c>
      <c r="B29" s="51">
        <v>1835</v>
      </c>
      <c r="C29" s="51">
        <v>1445</v>
      </c>
      <c r="D29" s="51" t="s">
        <v>50</v>
      </c>
      <c r="E29" s="51">
        <v>22952.799999999999</v>
      </c>
      <c r="F29" s="51">
        <v>18057</v>
      </c>
    </row>
    <row r="30" spans="1:7" x14ac:dyDescent="0.25">
      <c r="A30" s="48" t="s">
        <v>76</v>
      </c>
      <c r="B30" s="51">
        <v>0</v>
      </c>
      <c r="C30" s="51" t="s">
        <v>66</v>
      </c>
      <c r="D30" s="51" t="s">
        <v>50</v>
      </c>
      <c r="E30" s="51">
        <v>0</v>
      </c>
      <c r="F30" s="51" t="s">
        <v>66</v>
      </c>
    </row>
    <row r="31" spans="1:7" x14ac:dyDescent="0.25">
      <c r="A31" s="48" t="s">
        <v>77</v>
      </c>
      <c r="B31" s="51">
        <v>0</v>
      </c>
      <c r="C31" s="51" t="s">
        <v>66</v>
      </c>
      <c r="D31" s="51"/>
      <c r="E31" s="51">
        <v>0</v>
      </c>
      <c r="F31" s="51" t="s">
        <v>66</v>
      </c>
    </row>
    <row r="32" spans="1:7" x14ac:dyDescent="0.25">
      <c r="A32" s="48" t="s">
        <v>78</v>
      </c>
      <c r="B32" s="51">
        <v>0</v>
      </c>
      <c r="C32" s="51" t="s">
        <v>66</v>
      </c>
      <c r="D32" s="51"/>
      <c r="E32" s="51">
        <v>0</v>
      </c>
      <c r="F32" s="51">
        <v>1</v>
      </c>
    </row>
    <row r="33" spans="1:8" x14ac:dyDescent="0.25">
      <c r="A33" s="48" t="s">
        <v>79</v>
      </c>
      <c r="B33" s="51">
        <v>124</v>
      </c>
      <c r="C33" s="51">
        <v>165</v>
      </c>
      <c r="D33" s="51" t="s">
        <v>50</v>
      </c>
      <c r="E33" s="51">
        <v>1553.6</v>
      </c>
      <c r="F33" s="51">
        <v>2063</v>
      </c>
      <c r="G33" s="58"/>
    </row>
    <row r="34" spans="1:8" x14ac:dyDescent="0.25">
      <c r="A34" s="54" t="s">
        <v>80</v>
      </c>
      <c r="B34" s="55">
        <v>12025.632</v>
      </c>
      <c r="C34" s="55">
        <v>12558</v>
      </c>
      <c r="D34" s="55" t="s">
        <v>50</v>
      </c>
      <c r="E34" s="55">
        <v>150320.4</v>
      </c>
      <c r="F34" s="55">
        <v>156972</v>
      </c>
    </row>
    <row r="35" spans="1:8" x14ac:dyDescent="0.25">
      <c r="A35" s="59" t="s">
        <v>81</v>
      </c>
      <c r="B35" s="55">
        <v>51032.351999999999</v>
      </c>
      <c r="C35" s="55">
        <v>51739</v>
      </c>
      <c r="D35" s="55" t="s">
        <v>50</v>
      </c>
      <c r="E35" s="55">
        <v>637904.4</v>
      </c>
      <c r="F35" s="55">
        <v>646733</v>
      </c>
    </row>
    <row r="36" spans="1:8" x14ac:dyDescent="0.25">
      <c r="A36" s="56"/>
      <c r="B36" s="51"/>
      <c r="C36" s="51"/>
      <c r="D36" s="51"/>
      <c r="E36" s="51"/>
      <c r="F36" s="51"/>
    </row>
    <row r="37" spans="1:8" x14ac:dyDescent="0.25">
      <c r="A37" s="60" t="s">
        <v>82</v>
      </c>
      <c r="B37" s="51"/>
      <c r="C37" s="51"/>
      <c r="D37" s="51"/>
      <c r="E37" s="51"/>
      <c r="F37" s="51"/>
    </row>
    <row r="38" spans="1:8" x14ac:dyDescent="0.25">
      <c r="A38" s="61" t="s">
        <v>83</v>
      </c>
      <c r="B38" s="62">
        <v>62.08</v>
      </c>
      <c r="C38" s="62">
        <v>225</v>
      </c>
      <c r="D38" s="62"/>
      <c r="E38" s="62">
        <v>776</v>
      </c>
      <c r="F38" s="62">
        <v>2817</v>
      </c>
    </row>
    <row r="39" spans="1:8" x14ac:dyDescent="0.25">
      <c r="A39" s="60" t="s">
        <v>84</v>
      </c>
      <c r="B39" s="63">
        <v>215.28</v>
      </c>
      <c r="C39" s="63">
        <v>190</v>
      </c>
      <c r="D39" s="63"/>
      <c r="E39" s="63">
        <v>2691</v>
      </c>
      <c r="F39" s="63">
        <v>2370</v>
      </c>
    </row>
    <row r="40" spans="1:8" x14ac:dyDescent="0.25">
      <c r="A40" s="64" t="s">
        <v>85</v>
      </c>
      <c r="B40" s="65">
        <v>3050.8</v>
      </c>
      <c r="C40" s="65">
        <v>2087</v>
      </c>
      <c r="D40" s="65"/>
      <c r="E40" s="65">
        <v>38135</v>
      </c>
      <c r="F40" s="65">
        <v>26084</v>
      </c>
    </row>
    <row r="41" spans="1:8" x14ac:dyDescent="0.25">
      <c r="A41" s="66" t="s">
        <v>86</v>
      </c>
      <c r="B41" s="55">
        <v>3328.1600000000003</v>
      </c>
      <c r="C41" s="55">
        <v>2502</v>
      </c>
      <c r="D41" s="55"/>
      <c r="E41" s="55">
        <v>41602</v>
      </c>
      <c r="F41" s="55">
        <v>31271</v>
      </c>
    </row>
    <row r="42" spans="1:8" x14ac:dyDescent="0.25">
      <c r="A42" s="556" t="s">
        <v>87</v>
      </c>
      <c r="B42" s="51">
        <v>204</v>
      </c>
      <c r="C42" s="51">
        <v>230</v>
      </c>
      <c r="D42" s="51"/>
      <c r="E42" s="51">
        <v>2551</v>
      </c>
      <c r="F42" s="51">
        <v>2868</v>
      </c>
      <c r="H42" s="58"/>
    </row>
    <row r="43" spans="1:8" x14ac:dyDescent="0.25">
      <c r="A43" s="556" t="s">
        <v>88</v>
      </c>
      <c r="B43" s="51">
        <v>284</v>
      </c>
      <c r="C43" s="51">
        <v>513</v>
      </c>
      <c r="D43" s="51"/>
      <c r="E43" s="51">
        <v>3548</v>
      </c>
      <c r="F43" s="51">
        <v>6414</v>
      </c>
    </row>
    <row r="44" spans="1:8" x14ac:dyDescent="0.25">
      <c r="A44" s="66" t="s">
        <v>89</v>
      </c>
      <c r="B44" s="55">
        <v>488</v>
      </c>
      <c r="C44" s="55">
        <v>743</v>
      </c>
      <c r="D44" s="55"/>
      <c r="E44" s="55">
        <v>6099</v>
      </c>
      <c r="F44" s="55">
        <v>9282</v>
      </c>
    </row>
    <row r="45" spans="1:8" x14ac:dyDescent="0.25">
      <c r="A45" s="66" t="s">
        <v>90</v>
      </c>
      <c r="B45" s="55">
        <v>81</v>
      </c>
      <c r="C45" s="55">
        <v>112</v>
      </c>
      <c r="D45" s="55"/>
      <c r="E45" s="55">
        <v>1016</v>
      </c>
      <c r="F45" s="55">
        <v>1404</v>
      </c>
    </row>
    <row r="46" spans="1:8" x14ac:dyDescent="0.25">
      <c r="A46" s="67" t="s">
        <v>91</v>
      </c>
      <c r="B46" s="55">
        <v>3897.1600000000003</v>
      </c>
      <c r="C46" s="55">
        <v>3357</v>
      </c>
      <c r="D46" s="55"/>
      <c r="E46" s="55">
        <v>48717</v>
      </c>
      <c r="F46" s="55">
        <v>41957</v>
      </c>
    </row>
    <row r="47" spans="1:8" ht="5.25" customHeight="1" x14ac:dyDescent="0.25">
      <c r="A47" s="56"/>
      <c r="B47" s="62"/>
      <c r="C47" s="62"/>
      <c r="D47" s="62"/>
      <c r="E47" s="62"/>
      <c r="F47" s="62"/>
    </row>
    <row r="48" spans="1:8" x14ac:dyDescent="0.25">
      <c r="A48" s="68" t="s">
        <v>92</v>
      </c>
      <c r="B48" s="65"/>
      <c r="C48" s="65"/>
      <c r="D48" s="65"/>
      <c r="E48" s="65"/>
      <c r="F48" s="65"/>
    </row>
    <row r="49" spans="1:6" x14ac:dyDescent="0.25">
      <c r="A49" s="69" t="s">
        <v>93</v>
      </c>
      <c r="B49" s="51"/>
      <c r="C49" s="51"/>
      <c r="D49" s="51"/>
      <c r="E49" s="51"/>
      <c r="F49" s="51"/>
    </row>
    <row r="50" spans="1:6" x14ac:dyDescent="0.25">
      <c r="A50" s="69" t="s">
        <v>94</v>
      </c>
      <c r="B50" s="51">
        <v>1545.2050904910998</v>
      </c>
      <c r="C50" s="51">
        <v>1692.56</v>
      </c>
      <c r="D50" s="51"/>
      <c r="E50" s="51">
        <v>19315.063631138746</v>
      </c>
      <c r="F50" s="51">
        <v>21157</v>
      </c>
    </row>
    <row r="51" spans="1:6" x14ac:dyDescent="0.25">
      <c r="A51" s="69" t="s">
        <v>95</v>
      </c>
      <c r="B51" s="51">
        <v>2347.7068833720982</v>
      </c>
      <c r="C51" s="51">
        <v>2886.56</v>
      </c>
      <c r="D51" s="51"/>
      <c r="E51" s="51">
        <v>29346.336042151226</v>
      </c>
      <c r="F51" s="51">
        <v>36082</v>
      </c>
    </row>
    <row r="52" spans="1:6" x14ac:dyDescent="0.25">
      <c r="A52" s="70" t="s">
        <v>96</v>
      </c>
      <c r="B52" s="51">
        <v>244.65349123000001</v>
      </c>
      <c r="C52" s="51">
        <v>788.16</v>
      </c>
      <c r="D52" s="51"/>
      <c r="E52" s="51">
        <v>3058.168640375</v>
      </c>
      <c r="F52" s="51">
        <v>9852</v>
      </c>
    </row>
    <row r="53" spans="1:6" x14ac:dyDescent="0.25">
      <c r="A53" s="70" t="s">
        <v>97</v>
      </c>
      <c r="B53" s="55">
        <v>4137.5654650931974</v>
      </c>
      <c r="C53" s="55">
        <v>5367.28</v>
      </c>
      <c r="D53" s="55"/>
      <c r="E53" s="55">
        <v>51719.568313664968</v>
      </c>
      <c r="F53" s="55">
        <v>67091</v>
      </c>
    </row>
    <row r="54" spans="1:6" x14ac:dyDescent="0.25">
      <c r="A54" s="69" t="s">
        <v>63</v>
      </c>
      <c r="B54" s="51"/>
      <c r="C54" s="51"/>
      <c r="D54" s="51"/>
      <c r="E54" s="51"/>
      <c r="F54" s="51"/>
    </row>
    <row r="55" spans="1:6" x14ac:dyDescent="0.25">
      <c r="A55" s="71" t="s">
        <v>98</v>
      </c>
      <c r="B55" s="51">
        <v>62.272526120000002</v>
      </c>
      <c r="C55" s="51">
        <v>375</v>
      </c>
      <c r="D55" s="51"/>
      <c r="E55" s="51">
        <v>778.40657650000003</v>
      </c>
      <c r="F55" s="51">
        <v>4683</v>
      </c>
    </row>
    <row r="56" spans="1:6" x14ac:dyDescent="0.25">
      <c r="A56" s="69" t="s">
        <v>99</v>
      </c>
      <c r="B56" s="51">
        <v>0</v>
      </c>
      <c r="C56" s="51">
        <v>0</v>
      </c>
      <c r="D56" s="51"/>
      <c r="E56" s="51" t="s">
        <v>66</v>
      </c>
      <c r="F56" s="51" t="s">
        <v>66</v>
      </c>
    </row>
    <row r="57" spans="1:6" x14ac:dyDescent="0.25">
      <c r="A57" s="70" t="s">
        <v>79</v>
      </c>
      <c r="B57" s="51">
        <v>0</v>
      </c>
      <c r="C57" s="51">
        <v>31.76</v>
      </c>
      <c r="D57" s="51"/>
      <c r="E57" s="51" t="s">
        <v>66</v>
      </c>
      <c r="F57" s="51">
        <v>397</v>
      </c>
    </row>
    <row r="58" spans="1:6" x14ac:dyDescent="0.25">
      <c r="A58" s="70" t="s">
        <v>80</v>
      </c>
      <c r="B58" s="55">
        <v>62.272526120000002</v>
      </c>
      <c r="C58" s="55">
        <v>407</v>
      </c>
      <c r="D58" s="55"/>
      <c r="E58" s="55">
        <v>778.40657650000003</v>
      </c>
      <c r="F58" s="55">
        <v>5080</v>
      </c>
    </row>
    <row r="59" spans="1:6" x14ac:dyDescent="0.25">
      <c r="A59" s="69" t="s">
        <v>100</v>
      </c>
      <c r="B59" s="51">
        <v>5.1483530399999999</v>
      </c>
      <c r="C59" s="51">
        <v>0.08</v>
      </c>
      <c r="D59" s="51"/>
      <c r="E59" s="51">
        <v>64.354412999999994</v>
      </c>
      <c r="F59" s="51">
        <v>1</v>
      </c>
    </row>
    <row r="60" spans="1:6" x14ac:dyDescent="0.25">
      <c r="A60" s="72" t="s">
        <v>101</v>
      </c>
      <c r="B60" s="73">
        <v>4204.9863442531978</v>
      </c>
      <c r="C60" s="73">
        <v>5773.76</v>
      </c>
      <c r="D60" s="73"/>
      <c r="E60" s="73">
        <v>52562.329303164966</v>
      </c>
      <c r="F60" s="73">
        <v>72172</v>
      </c>
    </row>
    <row r="61" spans="1:6" x14ac:dyDescent="0.25">
      <c r="A61" s="74" t="s">
        <v>102</v>
      </c>
      <c r="B61" s="75">
        <v>6085.2</v>
      </c>
      <c r="C61" s="75">
        <v>5818.56</v>
      </c>
      <c r="D61" s="75"/>
      <c r="E61" s="75">
        <v>76065</v>
      </c>
      <c r="F61" s="75">
        <v>72732</v>
      </c>
    </row>
    <row r="62" spans="1:6" x14ac:dyDescent="0.25">
      <c r="A62" s="76" t="s">
        <v>103</v>
      </c>
      <c r="B62" s="77"/>
      <c r="C62" s="77"/>
      <c r="D62" s="77"/>
      <c r="E62" s="77">
        <v>815248.72930316499</v>
      </c>
      <c r="F62" s="77">
        <v>833594</v>
      </c>
    </row>
    <row r="63" spans="1:6" x14ac:dyDescent="0.25">
      <c r="A63" s="76" t="s">
        <v>104</v>
      </c>
      <c r="B63" s="77">
        <v>65219.6983442532</v>
      </c>
      <c r="C63" s="77">
        <v>66687.704763907197</v>
      </c>
      <c r="D63" s="77"/>
      <c r="E63" s="77"/>
      <c r="F63" s="77"/>
    </row>
    <row r="64" spans="1:6" x14ac:dyDescent="0.25">
      <c r="A64" s="78"/>
      <c r="B64" s="79"/>
      <c r="C64" s="79"/>
      <c r="D64" s="79"/>
      <c r="E64" s="79"/>
      <c r="F64" s="79"/>
    </row>
    <row r="65" spans="6:6" x14ac:dyDescent="0.25">
      <c r="F65" s="80"/>
    </row>
  </sheetData>
  <hyperlinks>
    <hyperlink ref="H1" location="Index!A1" display="Index"/>
  </hyperlinks>
  <pageMargins left="0.7" right="0.7" top="0.75" bottom="0.75" header="0.3" footer="0.3"/>
  <pageSetup paperSize="9" scale="8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showGridLines="0" zoomScaleNormal="100" zoomScaleSheetLayoutView="100" workbookViewId="0"/>
  </sheetViews>
  <sheetFormatPr defaultRowHeight="15" x14ac:dyDescent="0.25"/>
  <cols>
    <col min="1" max="1" width="20.42578125" customWidth="1"/>
    <col min="2" max="2" width="18.7109375" customWidth="1"/>
    <col min="3" max="4" width="19.42578125" customWidth="1"/>
    <col min="5" max="5" width="18.85546875" customWidth="1"/>
    <col min="6" max="7" width="15.85546875" customWidth="1"/>
  </cols>
  <sheetData>
    <row r="1" spans="1:9" ht="19.5" x14ac:dyDescent="0.25">
      <c r="A1" s="38" t="s">
        <v>772</v>
      </c>
      <c r="B1" s="254"/>
      <c r="C1" s="254"/>
      <c r="D1" s="254"/>
      <c r="E1" s="254"/>
      <c r="F1" s="254"/>
      <c r="G1" s="254"/>
      <c r="I1" s="40" t="s">
        <v>46</v>
      </c>
    </row>
    <row r="2" spans="1:9" ht="18" x14ac:dyDescent="0.25">
      <c r="A2" s="310"/>
      <c r="B2" s="310"/>
      <c r="C2" s="310"/>
      <c r="D2" s="158" t="s">
        <v>766</v>
      </c>
      <c r="E2" s="310"/>
      <c r="F2" s="310"/>
      <c r="G2" s="310"/>
    </row>
    <row r="3" spans="1:9" x14ac:dyDescent="0.25">
      <c r="A3" s="45" t="s">
        <v>770</v>
      </c>
      <c r="B3" s="158" t="s">
        <v>54</v>
      </c>
      <c r="C3" s="158" t="s">
        <v>55</v>
      </c>
      <c r="D3" s="158" t="s">
        <v>767</v>
      </c>
      <c r="E3" s="158" t="s">
        <v>58</v>
      </c>
      <c r="F3" s="158" t="s">
        <v>60</v>
      </c>
      <c r="G3" s="158" t="s">
        <v>122</v>
      </c>
    </row>
    <row r="4" spans="1:9" x14ac:dyDescent="0.25">
      <c r="A4" s="311">
        <v>1</v>
      </c>
      <c r="B4" s="144">
        <v>5.3341671429350352</v>
      </c>
      <c r="C4" s="144">
        <v>15.489587236603148</v>
      </c>
      <c r="D4" s="144">
        <v>4.9973938171508276</v>
      </c>
      <c r="E4" s="144">
        <v>6.5403611896461902</v>
      </c>
      <c r="F4" s="144">
        <v>7.42</v>
      </c>
      <c r="G4" s="144">
        <v>7.9274704439086214</v>
      </c>
    </row>
    <row r="5" spans="1:9" x14ac:dyDescent="0.25">
      <c r="A5" s="311">
        <v>2</v>
      </c>
      <c r="B5" s="144">
        <v>5.9252901912914338</v>
      </c>
      <c r="C5" s="144">
        <v>14.676834877828405</v>
      </c>
      <c r="D5" s="144">
        <v>3.7783059707225912</v>
      </c>
      <c r="E5" s="144">
        <v>6.2244833646417703</v>
      </c>
      <c r="F5" s="144">
        <v>8.48</v>
      </c>
      <c r="G5" s="144">
        <v>5.7039331303787471</v>
      </c>
    </row>
    <row r="6" spans="1:9" x14ac:dyDescent="0.25">
      <c r="A6" s="311">
        <v>3</v>
      </c>
      <c r="B6" s="144">
        <v>12.532176151468475</v>
      </c>
      <c r="C6" s="144">
        <v>13.986973968381539</v>
      </c>
      <c r="D6" s="144">
        <v>3.9261329162768428</v>
      </c>
      <c r="E6" s="144">
        <v>6.9535520876788022</v>
      </c>
      <c r="F6" s="144">
        <v>8.48</v>
      </c>
      <c r="G6" s="144">
        <v>8.2486025644654521</v>
      </c>
    </row>
    <row r="7" spans="1:9" x14ac:dyDescent="0.25">
      <c r="A7" s="311">
        <v>4</v>
      </c>
      <c r="B7" s="144">
        <v>24.831750305691724</v>
      </c>
      <c r="C7" s="144">
        <v>22.493380081943325</v>
      </c>
      <c r="D7" s="144">
        <v>6.4339989713011105</v>
      </c>
      <c r="E7" s="144">
        <v>10.711546010487671</v>
      </c>
      <c r="F7" s="144">
        <v>21.532215573786274</v>
      </c>
      <c r="G7" s="144">
        <v>15.45837714936196</v>
      </c>
    </row>
    <row r="8" spans="1:9" x14ac:dyDescent="0.25">
      <c r="A8" s="311">
        <v>5</v>
      </c>
      <c r="B8" s="144">
        <v>25.413595464685674</v>
      </c>
      <c r="C8" s="144">
        <v>33.528603175868525</v>
      </c>
      <c r="D8" s="144">
        <v>11.748630043730961</v>
      </c>
      <c r="E8" s="144">
        <v>18.777676186931725</v>
      </c>
      <c r="F8" s="144">
        <v>106</v>
      </c>
      <c r="G8" s="144">
        <v>24.248957424574471</v>
      </c>
    </row>
    <row r="9" spans="1:9" x14ac:dyDescent="0.25">
      <c r="A9" s="311">
        <v>6</v>
      </c>
      <c r="B9" s="144">
        <v>55.929020809130535</v>
      </c>
      <c r="C9" s="144">
        <v>40.753298017827568</v>
      </c>
      <c r="D9" s="144">
        <v>19.111084096613958</v>
      </c>
      <c r="E9" s="144">
        <v>26.203572553478821</v>
      </c>
      <c r="F9" s="144">
        <v>418.05484918175841</v>
      </c>
      <c r="G9" s="144">
        <v>33.278468970808269</v>
      </c>
    </row>
    <row r="10" spans="1:9" x14ac:dyDescent="0.25">
      <c r="A10" s="311">
        <v>7</v>
      </c>
      <c r="B10" s="144">
        <v>128.07452681092974</v>
      </c>
      <c r="C10" s="144">
        <v>57.647755923859478</v>
      </c>
      <c r="D10" s="144">
        <v>30.815074406914768</v>
      </c>
      <c r="E10" s="144">
        <v>36.50040934792829</v>
      </c>
      <c r="F10" s="144">
        <v>0</v>
      </c>
      <c r="G10" s="144">
        <v>47.096092042992566</v>
      </c>
    </row>
    <row r="11" spans="1:9" x14ac:dyDescent="0.25">
      <c r="A11" s="311">
        <v>8</v>
      </c>
      <c r="B11" s="144">
        <v>173.19000137289521</v>
      </c>
      <c r="C11" s="144">
        <v>71.790105676060648</v>
      </c>
      <c r="D11" s="144">
        <v>62.972395083243605</v>
      </c>
      <c r="E11" s="144">
        <v>43.30357949254811</v>
      </c>
      <c r="F11" s="144">
        <v>0</v>
      </c>
      <c r="G11" s="144">
        <v>67.118912772381833</v>
      </c>
    </row>
    <row r="12" spans="1:9" x14ac:dyDescent="0.25">
      <c r="A12" s="311">
        <v>9</v>
      </c>
      <c r="B12" s="144">
        <v>279.13661928674725</v>
      </c>
      <c r="C12" s="144">
        <v>114.00886977003857</v>
      </c>
      <c r="D12" s="144">
        <v>131.15180693436074</v>
      </c>
      <c r="E12" s="144">
        <v>87.709533453193018</v>
      </c>
      <c r="F12" s="144">
        <v>0</v>
      </c>
      <c r="G12" s="144">
        <v>119.13879477920514</v>
      </c>
    </row>
    <row r="13" spans="1:9" x14ac:dyDescent="0.25">
      <c r="A13" s="311">
        <v>10</v>
      </c>
      <c r="B13" s="144">
        <v>369.52480798741618</v>
      </c>
      <c r="C13" s="144">
        <v>166.72004599762155</v>
      </c>
      <c r="D13" s="144">
        <v>178.55990349502392</v>
      </c>
      <c r="E13" s="144">
        <v>136.86506876487115</v>
      </c>
      <c r="F13" s="144">
        <v>0</v>
      </c>
      <c r="G13" s="144">
        <v>166.6505425415663</v>
      </c>
    </row>
    <row r="14" spans="1:9" x14ac:dyDescent="0.25">
      <c r="A14" s="311">
        <v>11</v>
      </c>
      <c r="B14" s="144">
        <v>7.3022904167959295</v>
      </c>
      <c r="C14" s="144">
        <v>80.657385980730538</v>
      </c>
      <c r="D14" s="144">
        <v>279.59474997504344</v>
      </c>
      <c r="E14" s="144">
        <v>41.172518234588232</v>
      </c>
      <c r="F14" s="144">
        <v>0</v>
      </c>
      <c r="G14" s="144">
        <v>106.61446229831132</v>
      </c>
    </row>
    <row r="15" spans="1:9" x14ac:dyDescent="0.25">
      <c r="A15" s="258" t="s">
        <v>122</v>
      </c>
      <c r="B15" s="147">
        <v>29.305106081500078</v>
      </c>
      <c r="C15" s="147">
        <v>37.049485380089727</v>
      </c>
      <c r="D15" s="147">
        <v>15.014393564068248</v>
      </c>
      <c r="E15" s="147">
        <v>21.321176484344555</v>
      </c>
      <c r="F15" s="147">
        <v>51.216365021488542</v>
      </c>
      <c r="G15" s="147">
        <v>26.849951438917085</v>
      </c>
    </row>
    <row r="17" spans="1:7" ht="19.5" x14ac:dyDescent="0.25">
      <c r="A17" s="38" t="s">
        <v>772</v>
      </c>
      <c r="B17" s="254"/>
      <c r="C17" s="254"/>
      <c r="D17" s="254"/>
      <c r="E17" s="254"/>
      <c r="F17" s="254"/>
      <c r="G17" s="254"/>
    </row>
    <row r="18" spans="1:7" ht="18" x14ac:dyDescent="0.25">
      <c r="A18" s="310"/>
      <c r="B18" s="310"/>
      <c r="C18" s="310"/>
      <c r="D18" s="158" t="s">
        <v>766</v>
      </c>
      <c r="E18" s="310"/>
      <c r="F18" s="310"/>
      <c r="G18" s="310"/>
    </row>
    <row r="19" spans="1:7" x14ac:dyDescent="0.25">
      <c r="A19" s="45" t="s">
        <v>771</v>
      </c>
      <c r="B19" s="158" t="s">
        <v>54</v>
      </c>
      <c r="C19" s="158" t="s">
        <v>55</v>
      </c>
      <c r="D19" s="158" t="s">
        <v>767</v>
      </c>
      <c r="E19" s="158" t="s">
        <v>58</v>
      </c>
      <c r="F19" s="158" t="s">
        <v>60</v>
      </c>
      <c r="G19" s="158" t="s">
        <v>122</v>
      </c>
    </row>
    <row r="20" spans="1:7" x14ac:dyDescent="0.25">
      <c r="A20" s="311">
        <v>1</v>
      </c>
      <c r="B20" s="144">
        <v>9.1298778536069243</v>
      </c>
      <c r="C20" s="144">
        <v>16.277091516647427</v>
      </c>
      <c r="D20" s="144">
        <v>1.9519500403482128</v>
      </c>
      <c r="E20" s="144">
        <v>2.9613516960692099</v>
      </c>
      <c r="F20" s="144">
        <v>7.42</v>
      </c>
      <c r="G20" s="144">
        <v>7.0411125616349226</v>
      </c>
    </row>
    <row r="21" spans="1:7" x14ac:dyDescent="0.25">
      <c r="A21" s="311">
        <v>2</v>
      </c>
      <c r="B21" s="144">
        <v>7.8083625458951627</v>
      </c>
      <c r="C21" s="144">
        <v>17.501487565027158</v>
      </c>
      <c r="D21" s="144">
        <v>2.4025353817723625</v>
      </c>
      <c r="E21" s="144">
        <v>2.8241594225394433</v>
      </c>
      <c r="F21" s="144">
        <v>8.48</v>
      </c>
      <c r="G21" s="144">
        <v>5.2746294515718768</v>
      </c>
    </row>
    <row r="22" spans="1:7" x14ac:dyDescent="0.25">
      <c r="A22" s="311">
        <v>3</v>
      </c>
      <c r="B22" s="144">
        <v>13.692671052035656</v>
      </c>
      <c r="C22" s="144">
        <v>13.420366131061487</v>
      </c>
      <c r="D22" s="144">
        <v>3.2828347195552396</v>
      </c>
      <c r="E22" s="144">
        <v>4.119842847492623</v>
      </c>
      <c r="F22" s="144">
        <v>16.671414835434891</v>
      </c>
      <c r="G22" s="144">
        <v>7.4705577678697743</v>
      </c>
    </row>
    <row r="23" spans="1:7" x14ac:dyDescent="0.25">
      <c r="A23" s="311">
        <v>4</v>
      </c>
      <c r="B23" s="144">
        <v>19.01307121051498</v>
      </c>
      <c r="C23" s="144">
        <v>21.189697767227543</v>
      </c>
      <c r="D23" s="144">
        <v>5.4133620588652898</v>
      </c>
      <c r="E23" s="144">
        <v>7.9823177029249983</v>
      </c>
      <c r="F23" s="144">
        <v>25.322329033149572</v>
      </c>
      <c r="G23" s="144">
        <v>13.573351041496473</v>
      </c>
    </row>
    <row r="24" spans="1:7" x14ac:dyDescent="0.25">
      <c r="A24" s="311">
        <v>5</v>
      </c>
      <c r="B24" s="144">
        <v>24.128077585842757</v>
      </c>
      <c r="C24" s="144">
        <v>32.459237027644747</v>
      </c>
      <c r="D24" s="144">
        <v>10.896080981014684</v>
      </c>
      <c r="E24" s="144">
        <v>17.584302732262501</v>
      </c>
      <c r="F24" s="144">
        <v>88.755447114471593</v>
      </c>
      <c r="G24" s="144">
        <v>23.915171218731732</v>
      </c>
    </row>
    <row r="25" spans="1:7" x14ac:dyDescent="0.25">
      <c r="A25" s="311">
        <v>6</v>
      </c>
      <c r="B25" s="144">
        <v>24.823394013517625</v>
      </c>
      <c r="C25" s="144">
        <v>45.241538001460704</v>
      </c>
      <c r="D25" s="144">
        <v>18.089547025471813</v>
      </c>
      <c r="E25" s="144">
        <v>24.199062470557234</v>
      </c>
      <c r="F25" s="144">
        <v>311.24243024955047</v>
      </c>
      <c r="G25" s="144">
        <v>34.5099268281908</v>
      </c>
    </row>
    <row r="26" spans="1:7" x14ac:dyDescent="0.25">
      <c r="A26" s="311">
        <v>7</v>
      </c>
      <c r="B26" s="144">
        <v>75.409794506238001</v>
      </c>
      <c r="C26" s="144">
        <v>55.667099334167311</v>
      </c>
      <c r="D26" s="144">
        <v>29.455680528839757</v>
      </c>
      <c r="E26" s="144">
        <v>36.059583748404926</v>
      </c>
      <c r="F26" s="144">
        <v>0</v>
      </c>
      <c r="G26" s="144">
        <v>44.6868738211002</v>
      </c>
    </row>
    <row r="27" spans="1:7" x14ac:dyDescent="0.25">
      <c r="A27" s="311">
        <v>8</v>
      </c>
      <c r="B27" s="144">
        <v>111.83216111867469</v>
      </c>
      <c r="C27" s="144">
        <v>68.981548352116292</v>
      </c>
      <c r="D27" s="144">
        <v>60.310447309649042</v>
      </c>
      <c r="E27" s="144">
        <v>52.699138088057381</v>
      </c>
      <c r="F27" s="144">
        <v>0</v>
      </c>
      <c r="G27" s="144">
        <v>64.653791102189629</v>
      </c>
    </row>
    <row r="28" spans="1:7" x14ac:dyDescent="0.25">
      <c r="A28" s="311">
        <v>9</v>
      </c>
      <c r="B28" s="144">
        <v>170.69350815248566</v>
      </c>
      <c r="C28" s="144">
        <v>104.52390695031637</v>
      </c>
      <c r="D28" s="144">
        <v>100.41654078983872</v>
      </c>
      <c r="E28" s="144">
        <v>76.246866923405705</v>
      </c>
      <c r="F28" s="144">
        <v>0</v>
      </c>
      <c r="G28" s="144">
        <v>99.311527070440548</v>
      </c>
    </row>
    <row r="29" spans="1:7" x14ac:dyDescent="0.25">
      <c r="A29" s="311">
        <v>10</v>
      </c>
      <c r="B29" s="144">
        <v>327.17841435378296</v>
      </c>
      <c r="C29" s="144">
        <v>160.30768169452662</v>
      </c>
      <c r="D29" s="144">
        <v>125.26302289792082</v>
      </c>
      <c r="E29" s="144">
        <v>107.81223823331165</v>
      </c>
      <c r="F29" s="144">
        <v>0</v>
      </c>
      <c r="G29" s="144">
        <v>149.50234437415486</v>
      </c>
    </row>
    <row r="30" spans="1:7" x14ac:dyDescent="0.25">
      <c r="A30" s="311">
        <v>11</v>
      </c>
      <c r="B30" s="144">
        <v>21.556766630697215</v>
      </c>
      <c r="C30" s="144">
        <v>91.717675174234898</v>
      </c>
      <c r="D30" s="144">
        <v>298.9303550848694</v>
      </c>
      <c r="E30" s="144">
        <v>151.40596534383087</v>
      </c>
      <c r="F30" s="144">
        <v>0</v>
      </c>
      <c r="G30" s="144">
        <v>127.02186876030932</v>
      </c>
    </row>
    <row r="31" spans="1:7" x14ac:dyDescent="0.25">
      <c r="A31" s="258" t="s">
        <v>122</v>
      </c>
      <c r="B31" s="147">
        <v>23.5954680820155</v>
      </c>
      <c r="C31" s="147">
        <v>39.323691133354274</v>
      </c>
      <c r="D31" s="147">
        <v>14.277705009735644</v>
      </c>
      <c r="E31" s="147">
        <v>22.375232694975548</v>
      </c>
      <c r="F31" s="147">
        <v>35.257728494664583</v>
      </c>
      <c r="G31" s="147">
        <v>27.677408563727333</v>
      </c>
    </row>
    <row r="32" spans="1:7" x14ac:dyDescent="0.25">
      <c r="A32" s="312"/>
      <c r="B32" s="313"/>
      <c r="C32" s="313"/>
      <c r="D32" s="313"/>
      <c r="E32" s="313"/>
      <c r="F32" s="313"/>
      <c r="G32" s="313"/>
    </row>
    <row r="34" spans="1:7" ht="19.5" x14ac:dyDescent="0.25">
      <c r="A34" s="38" t="s">
        <v>773</v>
      </c>
      <c r="B34" s="254"/>
      <c r="C34" s="254"/>
      <c r="D34" s="254"/>
      <c r="E34" s="254"/>
      <c r="F34" s="254"/>
      <c r="G34" s="254"/>
    </row>
    <row r="35" spans="1:7" ht="18" x14ac:dyDescent="0.25">
      <c r="A35" s="310"/>
      <c r="B35" s="310"/>
      <c r="C35" s="310"/>
      <c r="D35" s="158" t="s">
        <v>766</v>
      </c>
      <c r="E35" s="310"/>
      <c r="F35" s="310"/>
      <c r="G35" s="310"/>
    </row>
    <row r="36" spans="1:7" x14ac:dyDescent="0.25">
      <c r="A36" s="45" t="s">
        <v>770</v>
      </c>
      <c r="B36" s="158" t="s">
        <v>54</v>
      </c>
      <c r="C36" s="158" t="s">
        <v>55</v>
      </c>
      <c r="D36" s="158" t="s">
        <v>767</v>
      </c>
      <c r="E36" s="158" t="s">
        <v>58</v>
      </c>
      <c r="F36" s="158" t="s">
        <v>60</v>
      </c>
      <c r="G36" s="158" t="s">
        <v>122</v>
      </c>
    </row>
    <row r="37" spans="1:7" x14ac:dyDescent="0.25">
      <c r="A37" s="311">
        <v>1</v>
      </c>
      <c r="B37" s="144" t="s">
        <v>774</v>
      </c>
      <c r="C37" s="144">
        <v>12.908454532578977</v>
      </c>
      <c r="D37" s="144" t="s">
        <v>774</v>
      </c>
      <c r="E37" s="144" t="s">
        <v>774</v>
      </c>
      <c r="F37" s="144" t="s">
        <v>774</v>
      </c>
      <c r="G37" s="144">
        <v>12.908454532578977</v>
      </c>
    </row>
    <row r="38" spans="1:7" x14ac:dyDescent="0.25">
      <c r="A38" s="311">
        <v>2</v>
      </c>
      <c r="B38" s="144" t="s">
        <v>774</v>
      </c>
      <c r="C38" s="144">
        <v>15.65086800327207</v>
      </c>
      <c r="D38" s="144" t="s">
        <v>774</v>
      </c>
      <c r="E38" s="144" t="s">
        <v>774</v>
      </c>
      <c r="F38" s="144" t="s">
        <v>774</v>
      </c>
      <c r="G38" s="144">
        <v>15.65086800327207</v>
      </c>
    </row>
    <row r="39" spans="1:7" x14ac:dyDescent="0.25">
      <c r="A39" s="311">
        <v>3</v>
      </c>
      <c r="B39" s="144" t="s">
        <v>774</v>
      </c>
      <c r="C39" s="144">
        <v>18.909702834625357</v>
      </c>
      <c r="D39" s="144" t="s">
        <v>774</v>
      </c>
      <c r="E39" s="144" t="s">
        <v>774</v>
      </c>
      <c r="F39" s="144" t="s">
        <v>774</v>
      </c>
      <c r="G39" s="144">
        <v>18.909702834625357</v>
      </c>
    </row>
    <row r="40" spans="1:7" x14ac:dyDescent="0.25">
      <c r="A40" s="311">
        <v>4</v>
      </c>
      <c r="B40" s="144" t="s">
        <v>774</v>
      </c>
      <c r="C40" s="144">
        <v>32.235701293445508</v>
      </c>
      <c r="D40" s="144" t="s">
        <v>774</v>
      </c>
      <c r="E40" s="144" t="s">
        <v>774</v>
      </c>
      <c r="F40" s="144" t="s">
        <v>774</v>
      </c>
      <c r="G40" s="144">
        <v>32.235701293445508</v>
      </c>
    </row>
    <row r="41" spans="1:7" x14ac:dyDescent="0.25">
      <c r="A41" s="311">
        <v>5</v>
      </c>
      <c r="B41" s="144" t="s">
        <v>774</v>
      </c>
      <c r="C41" s="144">
        <v>49.280092868539441</v>
      </c>
      <c r="D41" s="144" t="s">
        <v>774</v>
      </c>
      <c r="E41" s="144" t="s">
        <v>774</v>
      </c>
      <c r="F41" s="144" t="s">
        <v>774</v>
      </c>
      <c r="G41" s="144">
        <v>49.280092868539441</v>
      </c>
    </row>
    <row r="42" spans="1:7" x14ac:dyDescent="0.25">
      <c r="A42" s="311">
        <v>6</v>
      </c>
      <c r="B42" s="144" t="s">
        <v>774</v>
      </c>
      <c r="C42" s="144">
        <v>70.778517749153238</v>
      </c>
      <c r="D42" s="144" t="s">
        <v>774</v>
      </c>
      <c r="E42" s="144" t="s">
        <v>774</v>
      </c>
      <c r="F42" s="144" t="s">
        <v>774</v>
      </c>
      <c r="G42" s="144">
        <v>70.778517749153238</v>
      </c>
    </row>
    <row r="43" spans="1:7" x14ac:dyDescent="0.25">
      <c r="A43" s="311">
        <v>7</v>
      </c>
      <c r="B43" s="144" t="s">
        <v>774</v>
      </c>
      <c r="C43" s="144">
        <v>91.18682563379889</v>
      </c>
      <c r="D43" s="144" t="s">
        <v>774</v>
      </c>
      <c r="E43" s="144" t="s">
        <v>774</v>
      </c>
      <c r="F43" s="144" t="s">
        <v>774</v>
      </c>
      <c r="G43" s="144">
        <v>91.18682563379889</v>
      </c>
    </row>
    <row r="44" spans="1:7" x14ac:dyDescent="0.25">
      <c r="A44" s="311">
        <v>8</v>
      </c>
      <c r="B44" s="144" t="s">
        <v>774</v>
      </c>
      <c r="C44" s="144">
        <v>137.21814326863347</v>
      </c>
      <c r="D44" s="144" t="s">
        <v>774</v>
      </c>
      <c r="E44" s="144" t="s">
        <v>774</v>
      </c>
      <c r="F44" s="144" t="s">
        <v>774</v>
      </c>
      <c r="G44" s="144">
        <v>137.21814326863347</v>
      </c>
    </row>
    <row r="45" spans="1:7" x14ac:dyDescent="0.25">
      <c r="A45" s="311">
        <v>9</v>
      </c>
      <c r="B45" s="144" t="s">
        <v>774</v>
      </c>
      <c r="C45" s="144">
        <v>217.90887566799205</v>
      </c>
      <c r="D45" s="144" t="s">
        <v>774</v>
      </c>
      <c r="E45" s="144" t="s">
        <v>774</v>
      </c>
      <c r="F45" s="144" t="s">
        <v>774</v>
      </c>
      <c r="G45" s="144">
        <v>217.90887566799205</v>
      </c>
    </row>
    <row r="46" spans="1:7" x14ac:dyDescent="0.25">
      <c r="A46" s="311">
        <v>10</v>
      </c>
      <c r="B46" s="144" t="s">
        <v>774</v>
      </c>
      <c r="C46" s="144">
        <v>125.97796643198875</v>
      </c>
      <c r="D46" s="144" t="s">
        <v>774</v>
      </c>
      <c r="E46" s="144" t="s">
        <v>774</v>
      </c>
      <c r="F46" s="144" t="s">
        <v>774</v>
      </c>
      <c r="G46" s="144">
        <v>125.97796643198875</v>
      </c>
    </row>
    <row r="47" spans="1:7" x14ac:dyDescent="0.25">
      <c r="A47" s="311">
        <v>11</v>
      </c>
      <c r="B47" s="144" t="s">
        <v>774</v>
      </c>
      <c r="C47" s="144">
        <v>0</v>
      </c>
      <c r="D47" s="144" t="s">
        <v>774</v>
      </c>
      <c r="E47" s="144" t="s">
        <v>774</v>
      </c>
      <c r="F47" s="144" t="s">
        <v>774</v>
      </c>
      <c r="G47" s="144">
        <v>0</v>
      </c>
    </row>
    <row r="48" spans="1:7" x14ac:dyDescent="0.25">
      <c r="A48" s="258" t="s">
        <v>122</v>
      </c>
      <c r="B48" s="147" t="s">
        <v>774</v>
      </c>
      <c r="C48" s="147">
        <v>47.970964455249081</v>
      </c>
      <c r="D48" s="147" t="s">
        <v>774</v>
      </c>
      <c r="E48" s="147" t="s">
        <v>774</v>
      </c>
      <c r="F48" s="147" t="s">
        <v>774</v>
      </c>
      <c r="G48" s="147">
        <v>47.970964455249081</v>
      </c>
    </row>
    <row r="49" spans="1:7" x14ac:dyDescent="0.25">
      <c r="A49" s="312"/>
      <c r="B49" s="253"/>
      <c r="C49" s="253"/>
      <c r="D49" s="253"/>
      <c r="E49" s="253"/>
      <c r="F49" s="253"/>
      <c r="G49" s="253"/>
    </row>
    <row r="50" spans="1:7" ht="19.5" x14ac:dyDescent="0.25">
      <c r="A50" s="38" t="s">
        <v>773</v>
      </c>
      <c r="B50" s="254"/>
      <c r="C50" s="254"/>
      <c r="D50" s="254"/>
      <c r="E50" s="254"/>
      <c r="F50" s="254"/>
      <c r="G50" s="254"/>
    </row>
    <row r="51" spans="1:7" ht="18" x14ac:dyDescent="0.25">
      <c r="A51" s="310"/>
      <c r="B51" s="310"/>
      <c r="C51" s="310"/>
      <c r="D51" s="158" t="s">
        <v>766</v>
      </c>
      <c r="E51" s="310"/>
      <c r="F51" s="310"/>
      <c r="G51" s="310"/>
    </row>
    <row r="52" spans="1:7" x14ac:dyDescent="0.25">
      <c r="A52" s="45" t="s">
        <v>771</v>
      </c>
      <c r="B52" s="158" t="s">
        <v>54</v>
      </c>
      <c r="C52" s="158" t="s">
        <v>55</v>
      </c>
      <c r="D52" s="158" t="s">
        <v>767</v>
      </c>
      <c r="E52" s="158" t="s">
        <v>58</v>
      </c>
      <c r="F52" s="158" t="s">
        <v>60</v>
      </c>
      <c r="G52" s="158" t="s">
        <v>122</v>
      </c>
    </row>
    <row r="53" spans="1:7" x14ac:dyDescent="0.25">
      <c r="A53" s="311">
        <v>1</v>
      </c>
      <c r="B53" s="144" t="s">
        <v>774</v>
      </c>
      <c r="C53" s="144">
        <v>14.840498202973173</v>
      </c>
      <c r="D53" s="144" t="s">
        <v>774</v>
      </c>
      <c r="E53" s="144" t="s">
        <v>774</v>
      </c>
      <c r="F53" s="144" t="s">
        <v>774</v>
      </c>
      <c r="G53" s="144">
        <v>14.840498202973173</v>
      </c>
    </row>
    <row r="54" spans="1:7" x14ac:dyDescent="0.25">
      <c r="A54" s="311">
        <v>2</v>
      </c>
      <c r="B54" s="144" t="s">
        <v>774</v>
      </c>
      <c r="C54" s="144">
        <v>11.976225441409033</v>
      </c>
      <c r="D54" s="144" t="s">
        <v>774</v>
      </c>
      <c r="E54" s="144" t="s">
        <v>774</v>
      </c>
      <c r="F54" s="144" t="s">
        <v>774</v>
      </c>
      <c r="G54" s="144">
        <v>11.976225441409033</v>
      </c>
    </row>
    <row r="55" spans="1:7" x14ac:dyDescent="0.25">
      <c r="A55" s="311">
        <v>3</v>
      </c>
      <c r="B55" s="144" t="s">
        <v>774</v>
      </c>
      <c r="C55" s="144">
        <v>25.703182898177484</v>
      </c>
      <c r="D55" s="144" t="s">
        <v>774</v>
      </c>
      <c r="E55" s="144" t="s">
        <v>774</v>
      </c>
      <c r="F55" s="144" t="s">
        <v>774</v>
      </c>
      <c r="G55" s="144">
        <v>25.703182898177484</v>
      </c>
    </row>
    <row r="56" spans="1:7" x14ac:dyDescent="0.25">
      <c r="A56" s="311">
        <v>4</v>
      </c>
      <c r="B56" s="144" t="s">
        <v>774</v>
      </c>
      <c r="C56" s="144">
        <v>37.606431586407382</v>
      </c>
      <c r="D56" s="144" t="s">
        <v>774</v>
      </c>
      <c r="E56" s="144" t="s">
        <v>774</v>
      </c>
      <c r="F56" s="144" t="s">
        <v>774</v>
      </c>
      <c r="G56" s="144">
        <v>37.606431586407382</v>
      </c>
    </row>
    <row r="57" spans="1:7" x14ac:dyDescent="0.25">
      <c r="A57" s="311">
        <v>5</v>
      </c>
      <c r="B57" s="144" t="s">
        <v>774</v>
      </c>
      <c r="C57" s="144">
        <v>53.40141995128721</v>
      </c>
      <c r="D57" s="144" t="s">
        <v>774</v>
      </c>
      <c r="E57" s="144" t="s">
        <v>774</v>
      </c>
      <c r="F57" s="144" t="s">
        <v>774</v>
      </c>
      <c r="G57" s="144">
        <v>53.40141995128721</v>
      </c>
    </row>
    <row r="58" spans="1:7" x14ac:dyDescent="0.25">
      <c r="A58" s="311">
        <v>6</v>
      </c>
      <c r="B58" s="144" t="s">
        <v>774</v>
      </c>
      <c r="C58" s="144">
        <v>77.071736559277483</v>
      </c>
      <c r="D58" s="144" t="s">
        <v>774</v>
      </c>
      <c r="E58" s="144" t="s">
        <v>774</v>
      </c>
      <c r="F58" s="144" t="s">
        <v>774</v>
      </c>
      <c r="G58" s="144">
        <v>77.071736559277483</v>
      </c>
    </row>
    <row r="59" spans="1:7" x14ac:dyDescent="0.25">
      <c r="A59" s="311">
        <v>7</v>
      </c>
      <c r="B59" s="144" t="s">
        <v>774</v>
      </c>
      <c r="C59" s="144">
        <v>105.48021512481627</v>
      </c>
      <c r="D59" s="144" t="s">
        <v>774</v>
      </c>
      <c r="E59" s="144" t="s">
        <v>774</v>
      </c>
      <c r="F59" s="144" t="s">
        <v>774</v>
      </c>
      <c r="G59" s="144">
        <v>105.48021512481627</v>
      </c>
    </row>
    <row r="60" spans="1:7" x14ac:dyDescent="0.25">
      <c r="A60" s="311">
        <v>8</v>
      </c>
      <c r="B60" s="144" t="s">
        <v>774</v>
      </c>
      <c r="C60" s="144">
        <v>167.35796571377543</v>
      </c>
      <c r="D60" s="144" t="s">
        <v>774</v>
      </c>
      <c r="E60" s="144" t="s">
        <v>774</v>
      </c>
      <c r="F60" s="144" t="s">
        <v>774</v>
      </c>
      <c r="G60" s="144">
        <v>167.35796571377543</v>
      </c>
    </row>
    <row r="61" spans="1:7" x14ac:dyDescent="0.25">
      <c r="A61" s="311">
        <v>9</v>
      </c>
      <c r="B61" s="144" t="s">
        <v>774</v>
      </c>
      <c r="C61" s="144">
        <v>232.47188088900921</v>
      </c>
      <c r="D61" s="144" t="s">
        <v>774</v>
      </c>
      <c r="E61" s="144" t="s">
        <v>774</v>
      </c>
      <c r="F61" s="144" t="s">
        <v>774</v>
      </c>
      <c r="G61" s="144">
        <v>232.47188088900921</v>
      </c>
    </row>
    <row r="62" spans="1:7" x14ac:dyDescent="0.25">
      <c r="A62" s="311">
        <v>10</v>
      </c>
      <c r="B62" s="144" t="s">
        <v>774</v>
      </c>
      <c r="C62" s="144">
        <v>88.335757018174803</v>
      </c>
      <c r="D62" s="144" t="s">
        <v>774</v>
      </c>
      <c r="E62" s="144" t="s">
        <v>774</v>
      </c>
      <c r="F62" s="144" t="s">
        <v>774</v>
      </c>
      <c r="G62" s="144">
        <v>88.335757018174803</v>
      </c>
    </row>
    <row r="63" spans="1:7" x14ac:dyDescent="0.25">
      <c r="A63" s="311">
        <v>11</v>
      </c>
      <c r="B63" s="144" t="s">
        <v>774</v>
      </c>
      <c r="C63" s="144">
        <v>0</v>
      </c>
      <c r="D63" s="144" t="s">
        <v>774</v>
      </c>
      <c r="E63" s="144" t="s">
        <v>774</v>
      </c>
      <c r="F63" s="144" t="s">
        <v>774</v>
      </c>
      <c r="G63" s="144">
        <v>0</v>
      </c>
    </row>
    <row r="64" spans="1:7" x14ac:dyDescent="0.25">
      <c r="A64" s="258" t="s">
        <v>122</v>
      </c>
      <c r="B64" s="147" t="s">
        <v>774</v>
      </c>
      <c r="C64" s="147">
        <v>55.843655853116672</v>
      </c>
      <c r="D64" s="147" t="s">
        <v>774</v>
      </c>
      <c r="E64" s="147" t="s">
        <v>774</v>
      </c>
      <c r="F64" s="147" t="s">
        <v>774</v>
      </c>
      <c r="G64" s="147">
        <v>55.843655853116672</v>
      </c>
    </row>
  </sheetData>
  <hyperlinks>
    <hyperlink ref="I1" location="Index!A1" display="Index"/>
  </hyperlinks>
  <pageMargins left="0.70866141732283472" right="0.70866141732283472" top="0.74803149606299213" bottom="0.74803149606299213" header="0.31496062992125984" footer="0.31496062992125984"/>
  <pageSetup paperSize="9" fitToHeight="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zoomScaleNormal="100" zoomScaleSheetLayoutView="100" workbookViewId="0"/>
  </sheetViews>
  <sheetFormatPr defaultRowHeight="15" x14ac:dyDescent="0.25"/>
  <cols>
    <col min="1" max="1" width="27.42578125" customWidth="1"/>
    <col min="2" max="4" width="19.42578125" customWidth="1"/>
    <col min="5" max="5" width="15.42578125" customWidth="1"/>
    <col min="6" max="7" width="15.85546875" customWidth="1"/>
  </cols>
  <sheetData>
    <row r="1" spans="1:9" ht="19.5" x14ac:dyDescent="0.25">
      <c r="A1" s="38" t="s">
        <v>775</v>
      </c>
      <c r="B1" s="254"/>
      <c r="C1" s="254"/>
      <c r="D1" s="254"/>
      <c r="E1" s="254"/>
      <c r="F1" s="254"/>
      <c r="G1" s="254"/>
      <c r="I1" s="40" t="s">
        <v>46</v>
      </c>
    </row>
    <row r="2" spans="1:9" ht="18" x14ac:dyDescent="0.25">
      <c r="A2" s="310"/>
      <c r="B2" s="310"/>
      <c r="C2" s="310"/>
      <c r="D2" s="158" t="s">
        <v>766</v>
      </c>
      <c r="E2" s="310"/>
      <c r="F2" s="310"/>
      <c r="G2" s="310"/>
    </row>
    <row r="3" spans="1:9" x14ac:dyDescent="0.25">
      <c r="A3" s="45" t="s">
        <v>770</v>
      </c>
      <c r="B3" s="158" t="s">
        <v>54</v>
      </c>
      <c r="C3" s="158" t="s">
        <v>55</v>
      </c>
      <c r="D3" s="158" t="s">
        <v>767</v>
      </c>
      <c r="E3" s="158" t="s">
        <v>58</v>
      </c>
      <c r="F3" s="158" t="s">
        <v>60</v>
      </c>
      <c r="G3" s="158" t="s">
        <v>122</v>
      </c>
    </row>
    <row r="4" spans="1:9" x14ac:dyDescent="0.25">
      <c r="A4" s="311">
        <v>1</v>
      </c>
      <c r="B4" s="144">
        <v>32</v>
      </c>
      <c r="C4" s="144">
        <v>53</v>
      </c>
      <c r="D4" s="144">
        <v>61</v>
      </c>
      <c r="E4" s="144">
        <v>51</v>
      </c>
      <c r="F4" s="144">
        <v>100</v>
      </c>
      <c r="G4" s="144">
        <v>53</v>
      </c>
    </row>
    <row r="5" spans="1:9" x14ac:dyDescent="0.25">
      <c r="A5" s="311">
        <v>2</v>
      </c>
      <c r="B5" s="144">
        <v>21</v>
      </c>
      <c r="C5" s="144">
        <v>39</v>
      </c>
      <c r="D5" s="144">
        <v>64</v>
      </c>
      <c r="E5" s="144">
        <v>47</v>
      </c>
      <c r="F5" s="144">
        <v>100</v>
      </c>
      <c r="G5" s="144">
        <v>41</v>
      </c>
    </row>
    <row r="6" spans="1:9" x14ac:dyDescent="0.25">
      <c r="A6" s="311">
        <v>3</v>
      </c>
      <c r="B6" s="144">
        <v>39</v>
      </c>
      <c r="C6" s="144">
        <v>51</v>
      </c>
      <c r="D6" s="144">
        <v>58</v>
      </c>
      <c r="E6" s="144">
        <v>39</v>
      </c>
      <c r="F6" s="144">
        <v>100</v>
      </c>
      <c r="G6" s="144">
        <v>48</v>
      </c>
    </row>
    <row r="7" spans="1:9" x14ac:dyDescent="0.25">
      <c r="A7" s="311">
        <v>4</v>
      </c>
      <c r="B7" s="144">
        <v>21</v>
      </c>
      <c r="C7" s="144">
        <v>51</v>
      </c>
      <c r="D7" s="144">
        <v>43</v>
      </c>
      <c r="E7" s="144">
        <v>36</v>
      </c>
      <c r="F7" s="144">
        <v>100</v>
      </c>
      <c r="G7" s="144">
        <v>48</v>
      </c>
    </row>
    <row r="8" spans="1:9" x14ac:dyDescent="0.25">
      <c r="A8" s="311">
        <v>5</v>
      </c>
      <c r="B8" s="144">
        <v>65</v>
      </c>
      <c r="C8" s="144">
        <v>48</v>
      </c>
      <c r="D8" s="144">
        <v>43</v>
      </c>
      <c r="E8" s="144">
        <v>33</v>
      </c>
      <c r="F8" s="144">
        <v>100</v>
      </c>
      <c r="G8" s="144">
        <v>47</v>
      </c>
    </row>
    <row r="9" spans="1:9" x14ac:dyDescent="0.25">
      <c r="A9" s="311">
        <v>6</v>
      </c>
      <c r="B9" s="144">
        <v>67</v>
      </c>
      <c r="C9" s="144">
        <v>45</v>
      </c>
      <c r="D9" s="144">
        <v>39</v>
      </c>
      <c r="E9" s="144">
        <v>35</v>
      </c>
      <c r="F9" s="144">
        <v>100</v>
      </c>
      <c r="G9" s="144">
        <v>45</v>
      </c>
    </row>
    <row r="10" spans="1:9" x14ac:dyDescent="0.25">
      <c r="A10" s="311">
        <v>7</v>
      </c>
      <c r="B10" s="144">
        <v>80</v>
      </c>
      <c r="C10" s="144">
        <v>49</v>
      </c>
      <c r="D10" s="144">
        <v>36</v>
      </c>
      <c r="E10" s="144">
        <v>33</v>
      </c>
      <c r="F10" s="144">
        <v>0</v>
      </c>
      <c r="G10" s="144">
        <v>48</v>
      </c>
    </row>
    <row r="11" spans="1:9" x14ac:dyDescent="0.25">
      <c r="A11" s="311">
        <v>8</v>
      </c>
      <c r="B11" s="144">
        <v>64</v>
      </c>
      <c r="C11" s="144">
        <v>52</v>
      </c>
      <c r="D11" s="144">
        <v>46</v>
      </c>
      <c r="E11" s="144">
        <v>41</v>
      </c>
      <c r="F11" s="144">
        <v>0</v>
      </c>
      <c r="G11" s="144">
        <v>50</v>
      </c>
    </row>
    <row r="12" spans="1:9" x14ac:dyDescent="0.25">
      <c r="A12" s="311">
        <v>9</v>
      </c>
      <c r="B12" s="144">
        <v>95</v>
      </c>
      <c r="C12" s="144">
        <v>70</v>
      </c>
      <c r="D12" s="144">
        <v>57</v>
      </c>
      <c r="E12" s="144">
        <v>49</v>
      </c>
      <c r="F12" s="144">
        <v>0</v>
      </c>
      <c r="G12" s="144">
        <v>66</v>
      </c>
    </row>
    <row r="13" spans="1:9" x14ac:dyDescent="0.25">
      <c r="A13" s="311">
        <v>10</v>
      </c>
      <c r="B13" s="144">
        <v>56</v>
      </c>
      <c r="C13" s="144">
        <v>62</v>
      </c>
      <c r="D13" s="144">
        <v>55</v>
      </c>
      <c r="E13" s="144">
        <v>53</v>
      </c>
      <c r="F13" s="144">
        <v>0</v>
      </c>
      <c r="G13" s="144">
        <v>60</v>
      </c>
    </row>
    <row r="14" spans="1:9" x14ac:dyDescent="0.25">
      <c r="A14" s="311">
        <v>11</v>
      </c>
      <c r="B14" s="144">
        <v>0</v>
      </c>
      <c r="C14" s="144">
        <v>0</v>
      </c>
      <c r="D14" s="144">
        <v>0</v>
      </c>
      <c r="E14" s="144">
        <v>2</v>
      </c>
      <c r="F14" s="144">
        <v>0</v>
      </c>
      <c r="G14" s="144">
        <v>1</v>
      </c>
    </row>
    <row r="15" spans="1:9" x14ac:dyDescent="0.25">
      <c r="A15" s="258" t="s">
        <v>122</v>
      </c>
      <c r="B15" s="147">
        <v>39</v>
      </c>
      <c r="C15" s="147">
        <v>49</v>
      </c>
      <c r="D15" s="147">
        <v>52</v>
      </c>
      <c r="E15" s="147">
        <v>39</v>
      </c>
      <c r="F15" s="147">
        <v>100</v>
      </c>
      <c r="G15" s="147">
        <v>47</v>
      </c>
    </row>
    <row r="17" spans="1:8" ht="19.5" x14ac:dyDescent="0.25">
      <c r="A17" s="38" t="s">
        <v>775</v>
      </c>
      <c r="B17" s="254"/>
      <c r="C17" s="254"/>
      <c r="D17" s="254"/>
      <c r="E17" s="254"/>
      <c r="F17" s="254"/>
      <c r="G17" s="254"/>
    </row>
    <row r="18" spans="1:8" ht="18" x14ac:dyDescent="0.25">
      <c r="A18" s="310"/>
      <c r="B18" s="310"/>
      <c r="C18" s="310"/>
      <c r="D18" s="158" t="s">
        <v>766</v>
      </c>
      <c r="E18" s="310"/>
      <c r="F18" s="310"/>
      <c r="G18" s="310"/>
    </row>
    <row r="19" spans="1:8" x14ac:dyDescent="0.25">
      <c r="A19" s="45" t="s">
        <v>771</v>
      </c>
      <c r="B19" s="158" t="s">
        <v>54</v>
      </c>
      <c r="C19" s="158" t="s">
        <v>55</v>
      </c>
      <c r="D19" s="158" t="s">
        <v>767</v>
      </c>
      <c r="E19" s="158" t="s">
        <v>58</v>
      </c>
      <c r="F19" s="158" t="s">
        <v>60</v>
      </c>
      <c r="G19" s="158" t="s">
        <v>122</v>
      </c>
    </row>
    <row r="20" spans="1:8" x14ac:dyDescent="0.25">
      <c r="A20" s="311">
        <v>1</v>
      </c>
      <c r="B20" s="144">
        <v>54</v>
      </c>
      <c r="C20" s="144">
        <v>52</v>
      </c>
      <c r="D20" s="144">
        <v>62</v>
      </c>
      <c r="E20" s="144">
        <v>54</v>
      </c>
      <c r="F20" s="144">
        <v>100</v>
      </c>
      <c r="G20" s="144">
        <v>56</v>
      </c>
    </row>
    <row r="21" spans="1:8" x14ac:dyDescent="0.25">
      <c r="A21" s="311">
        <v>2</v>
      </c>
      <c r="B21" s="144">
        <v>24</v>
      </c>
      <c r="C21" s="144">
        <v>43</v>
      </c>
      <c r="D21" s="144">
        <v>64</v>
      </c>
      <c r="E21" s="144">
        <v>53</v>
      </c>
      <c r="F21" s="144">
        <v>100</v>
      </c>
      <c r="G21" s="144">
        <v>46</v>
      </c>
    </row>
    <row r="22" spans="1:8" x14ac:dyDescent="0.25">
      <c r="A22" s="311">
        <v>3</v>
      </c>
      <c r="B22" s="144">
        <v>43</v>
      </c>
      <c r="C22" s="144">
        <v>50</v>
      </c>
      <c r="D22" s="144">
        <v>62</v>
      </c>
      <c r="E22" s="144">
        <v>48</v>
      </c>
      <c r="F22" s="144">
        <v>100</v>
      </c>
      <c r="G22" s="144">
        <v>50</v>
      </c>
    </row>
    <row r="23" spans="1:8" x14ac:dyDescent="0.25">
      <c r="A23" s="311">
        <v>4</v>
      </c>
      <c r="B23" s="144">
        <v>45</v>
      </c>
      <c r="C23" s="144">
        <v>52</v>
      </c>
      <c r="D23" s="144">
        <v>59</v>
      </c>
      <c r="E23" s="144">
        <v>47</v>
      </c>
      <c r="F23" s="144">
        <v>100</v>
      </c>
      <c r="G23" s="144">
        <v>52</v>
      </c>
    </row>
    <row r="24" spans="1:8" x14ac:dyDescent="0.25">
      <c r="A24" s="311">
        <v>5</v>
      </c>
      <c r="B24" s="144">
        <v>58</v>
      </c>
      <c r="C24" s="144">
        <v>48</v>
      </c>
      <c r="D24" s="144">
        <v>58</v>
      </c>
      <c r="E24" s="144">
        <v>47</v>
      </c>
      <c r="F24" s="144">
        <v>100</v>
      </c>
      <c r="G24" s="144">
        <v>49</v>
      </c>
    </row>
    <row r="25" spans="1:8" x14ac:dyDescent="0.25">
      <c r="A25" s="311">
        <v>6</v>
      </c>
      <c r="B25" s="144">
        <v>66</v>
      </c>
      <c r="C25" s="144">
        <v>51</v>
      </c>
      <c r="D25" s="144">
        <v>53</v>
      </c>
      <c r="E25" s="144">
        <v>48</v>
      </c>
      <c r="F25" s="144">
        <v>100</v>
      </c>
      <c r="G25" s="144">
        <v>51</v>
      </c>
    </row>
    <row r="26" spans="1:8" x14ac:dyDescent="0.25">
      <c r="A26" s="311">
        <v>7</v>
      </c>
      <c r="B26" s="144">
        <v>57</v>
      </c>
      <c r="C26" s="144">
        <v>51</v>
      </c>
      <c r="D26" s="144">
        <v>51</v>
      </c>
      <c r="E26" s="144">
        <v>48</v>
      </c>
      <c r="F26" s="144">
        <v>0</v>
      </c>
      <c r="G26" s="144">
        <v>51</v>
      </c>
    </row>
    <row r="27" spans="1:8" x14ac:dyDescent="0.25">
      <c r="A27" s="311">
        <v>8</v>
      </c>
      <c r="B27" s="144">
        <v>77</v>
      </c>
      <c r="C27" s="144">
        <v>47</v>
      </c>
      <c r="D27" s="144">
        <v>51</v>
      </c>
      <c r="E27" s="144">
        <v>45</v>
      </c>
      <c r="F27" s="144">
        <v>0</v>
      </c>
      <c r="G27" s="144">
        <v>50</v>
      </c>
    </row>
    <row r="28" spans="1:8" x14ac:dyDescent="0.25">
      <c r="A28" s="311">
        <v>9</v>
      </c>
      <c r="B28" s="144">
        <v>92</v>
      </c>
      <c r="C28" s="144">
        <v>46</v>
      </c>
      <c r="D28" s="144">
        <v>54</v>
      </c>
      <c r="E28" s="144">
        <v>53</v>
      </c>
      <c r="F28" s="144">
        <v>0</v>
      </c>
      <c r="G28" s="144">
        <v>59</v>
      </c>
    </row>
    <row r="29" spans="1:8" x14ac:dyDescent="0.25">
      <c r="A29" s="311">
        <v>10</v>
      </c>
      <c r="B29" s="144">
        <v>0</v>
      </c>
      <c r="C29" s="144">
        <v>51</v>
      </c>
      <c r="D29" s="144">
        <v>50</v>
      </c>
      <c r="E29" s="144">
        <v>53</v>
      </c>
      <c r="F29" s="144">
        <v>0</v>
      </c>
      <c r="G29" s="144">
        <v>51</v>
      </c>
    </row>
    <row r="30" spans="1:8" x14ac:dyDescent="0.25">
      <c r="A30" s="311">
        <v>11</v>
      </c>
      <c r="B30" s="144">
        <v>0</v>
      </c>
      <c r="C30" s="144">
        <v>0</v>
      </c>
      <c r="D30" s="144">
        <v>0</v>
      </c>
      <c r="E30" s="144">
        <v>0</v>
      </c>
      <c r="F30" s="144">
        <v>0</v>
      </c>
      <c r="G30" s="144">
        <v>0</v>
      </c>
      <c r="H30" s="157"/>
    </row>
    <row r="31" spans="1:8" x14ac:dyDescent="0.25">
      <c r="A31" s="258" t="s">
        <v>122</v>
      </c>
      <c r="B31" s="147">
        <v>45</v>
      </c>
      <c r="C31" s="147">
        <v>50</v>
      </c>
      <c r="D31" s="147">
        <v>60</v>
      </c>
      <c r="E31" s="147">
        <v>49</v>
      </c>
      <c r="F31" s="147">
        <v>100</v>
      </c>
      <c r="G31" s="147">
        <v>50</v>
      </c>
    </row>
  </sheetData>
  <hyperlinks>
    <hyperlink ref="I1" location="Index!A1" display="Index"/>
  </hyperlinks>
  <pageMargins left="0.70866141732283472" right="0.70866141732283472" top="0.74803149606299213" bottom="0.74803149606299213" header="0.31496062992125984" footer="0.31496062992125984"/>
  <pageSetup paperSize="9" scale="99" fitToHeight="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heetViews>
  <sheetFormatPr defaultRowHeight="15" x14ac:dyDescent="0.25"/>
  <cols>
    <col min="1" max="1" width="31.28515625" style="21" customWidth="1"/>
    <col min="2" max="6" width="9.140625" style="21"/>
    <col min="7" max="7" width="5.5703125" style="21" bestFit="1" customWidth="1"/>
    <col min="8" max="11" width="9.140625" style="21"/>
    <col min="12" max="12" width="11.7109375" style="21" customWidth="1"/>
    <col min="13" max="16384" width="9.140625" style="21"/>
  </cols>
  <sheetData>
    <row r="1" spans="1:14" ht="19.5" x14ac:dyDescent="0.25">
      <c r="A1" s="314" t="s">
        <v>776</v>
      </c>
      <c r="B1" s="315"/>
      <c r="C1" s="315"/>
      <c r="D1" s="315"/>
      <c r="E1" s="315"/>
      <c r="F1" s="315"/>
      <c r="G1" s="315"/>
      <c r="H1" s="315"/>
      <c r="I1" s="315"/>
      <c r="J1" s="315"/>
      <c r="K1" s="315"/>
      <c r="L1" s="315"/>
      <c r="N1" s="40" t="s">
        <v>46</v>
      </c>
    </row>
    <row r="2" spans="1:14" x14ac:dyDescent="0.25">
      <c r="A2" s="4"/>
      <c r="B2" s="316"/>
      <c r="C2" s="317"/>
      <c r="D2" s="316"/>
      <c r="E2" s="317"/>
      <c r="F2" s="316"/>
      <c r="G2" s="317"/>
      <c r="H2" s="317"/>
      <c r="I2" s="316" t="s">
        <v>572</v>
      </c>
      <c r="J2" s="316" t="s">
        <v>573</v>
      </c>
      <c r="K2" s="316" t="s">
        <v>572</v>
      </c>
      <c r="L2" s="317"/>
    </row>
    <row r="3" spans="1:14" x14ac:dyDescent="0.25">
      <c r="A3" s="120" t="s">
        <v>770</v>
      </c>
      <c r="B3" s="316" t="s">
        <v>574</v>
      </c>
      <c r="C3" s="316" t="s">
        <v>575</v>
      </c>
      <c r="D3" s="316" t="s">
        <v>576</v>
      </c>
      <c r="E3" s="316" t="s">
        <v>577</v>
      </c>
      <c r="F3" s="316" t="s">
        <v>578</v>
      </c>
      <c r="G3" s="316" t="s">
        <v>579</v>
      </c>
      <c r="H3" s="316" t="s">
        <v>580</v>
      </c>
      <c r="I3" s="316" t="s">
        <v>581</v>
      </c>
      <c r="J3" s="316" t="s">
        <v>582</v>
      </c>
      <c r="K3" s="316" t="s">
        <v>777</v>
      </c>
      <c r="L3" s="316" t="s">
        <v>122</v>
      </c>
    </row>
    <row r="4" spans="1:14" x14ac:dyDescent="0.25">
      <c r="A4" s="124" t="s">
        <v>53</v>
      </c>
      <c r="B4" s="318">
        <v>0</v>
      </c>
      <c r="C4" s="318">
        <v>0</v>
      </c>
      <c r="D4" s="318">
        <v>0</v>
      </c>
      <c r="E4" s="318">
        <v>0</v>
      </c>
      <c r="F4" s="318">
        <v>0</v>
      </c>
      <c r="G4" s="318">
        <v>0</v>
      </c>
      <c r="H4" s="318">
        <v>0</v>
      </c>
      <c r="I4" s="318">
        <v>0</v>
      </c>
      <c r="J4" s="318">
        <v>0</v>
      </c>
      <c r="K4" s="318">
        <v>0</v>
      </c>
      <c r="L4" s="318">
        <v>0</v>
      </c>
    </row>
    <row r="5" spans="1:14" x14ac:dyDescent="0.25">
      <c r="A5" s="124" t="s">
        <v>54</v>
      </c>
      <c r="B5" s="318">
        <v>23.87657792861885</v>
      </c>
      <c r="C5" s="318">
        <v>31.293999381691449</v>
      </c>
      <c r="D5" s="318">
        <v>14.623929777717443</v>
      </c>
      <c r="E5" s="318">
        <v>26.224366404910349</v>
      </c>
      <c r="F5" s="318">
        <v>24.795777105265923</v>
      </c>
      <c r="G5" s="318">
        <v>26.398289063627079</v>
      </c>
      <c r="H5" s="318">
        <v>20.682091947201663</v>
      </c>
      <c r="I5" s="318">
        <v>32.170850967509175</v>
      </c>
      <c r="J5" s="318">
        <v>28.740962021640325</v>
      </c>
      <c r="K5" s="318">
        <v>59.583514780077792</v>
      </c>
      <c r="L5" s="318">
        <v>30.4184663790539</v>
      </c>
    </row>
    <row r="6" spans="1:14" x14ac:dyDescent="0.25">
      <c r="A6" s="124" t="s">
        <v>55</v>
      </c>
      <c r="B6" s="318">
        <v>20.816342247076662</v>
      </c>
      <c r="C6" s="318">
        <v>35.80995039378044</v>
      </c>
      <c r="D6" s="318">
        <v>23.69445325458274</v>
      </c>
      <c r="E6" s="318">
        <v>38.993434661808401</v>
      </c>
      <c r="F6" s="318">
        <v>50.850087204638463</v>
      </c>
      <c r="G6" s="318">
        <v>7.1903285101025869</v>
      </c>
      <c r="H6" s="318">
        <v>24.316709721905191</v>
      </c>
      <c r="I6" s="318">
        <v>32.130190791685983</v>
      </c>
      <c r="J6" s="318">
        <v>30.671426372301031</v>
      </c>
      <c r="K6" s="318">
        <v>13.674192512313576</v>
      </c>
      <c r="L6" s="318">
        <v>23.641169907171982</v>
      </c>
    </row>
    <row r="7" spans="1:14" x14ac:dyDescent="0.25">
      <c r="A7" s="124" t="s">
        <v>56</v>
      </c>
      <c r="B7" s="318"/>
      <c r="C7" s="318"/>
      <c r="D7" s="318"/>
      <c r="E7" s="318"/>
      <c r="F7" s="318"/>
      <c r="G7" s="318"/>
      <c r="H7" s="318"/>
      <c r="I7" s="318"/>
      <c r="J7" s="318"/>
      <c r="K7" s="318"/>
      <c r="L7" s="318"/>
    </row>
    <row r="8" spans="1:14" x14ac:dyDescent="0.25">
      <c r="A8" s="319" t="s">
        <v>57</v>
      </c>
      <c r="B8" s="318">
        <v>14.953615199483025</v>
      </c>
      <c r="C8" s="318">
        <v>10.619907813155812</v>
      </c>
      <c r="D8" s="318">
        <v>12.235840666224748</v>
      </c>
      <c r="E8" s="318">
        <v>21.960677973069568</v>
      </c>
      <c r="F8" s="318">
        <v>12.567649566257414</v>
      </c>
      <c r="G8" s="318">
        <v>19.640441935006315</v>
      </c>
      <c r="H8" s="318">
        <v>20.083181493820028</v>
      </c>
      <c r="I8" s="318">
        <v>17.292061708435995</v>
      </c>
      <c r="J8" s="318">
        <v>14.633612597919551</v>
      </c>
      <c r="K8" s="318">
        <v>15.174984269637918</v>
      </c>
      <c r="L8" s="318">
        <v>15.374127717945138</v>
      </c>
    </row>
    <row r="9" spans="1:14" x14ac:dyDescent="0.25">
      <c r="A9" s="319" t="s">
        <v>58</v>
      </c>
      <c r="B9" s="318">
        <v>45.680867736382631</v>
      </c>
      <c r="C9" s="318">
        <v>46.047132821327097</v>
      </c>
      <c r="D9" s="318">
        <v>28.904680473112958</v>
      </c>
      <c r="E9" s="318">
        <v>53.360566551754118</v>
      </c>
      <c r="F9" s="318">
        <v>46.517889180420383</v>
      </c>
      <c r="G9" s="318">
        <v>60.342922097316418</v>
      </c>
      <c r="H9" s="318">
        <v>18.445188690603064</v>
      </c>
      <c r="I9" s="318">
        <v>54.739210001978357</v>
      </c>
      <c r="J9" s="318">
        <v>64.379384433994574</v>
      </c>
      <c r="K9" s="318">
        <v>48.534960029668028</v>
      </c>
      <c r="L9" s="318">
        <v>36.878773120066171</v>
      </c>
    </row>
    <row r="10" spans="1:14" x14ac:dyDescent="0.25">
      <c r="A10" s="222" t="s">
        <v>59</v>
      </c>
      <c r="B10" s="318">
        <v>0</v>
      </c>
      <c r="C10" s="318">
        <v>0</v>
      </c>
      <c r="D10" s="318">
        <v>0</v>
      </c>
      <c r="E10" s="318">
        <v>0</v>
      </c>
      <c r="F10" s="318">
        <v>0</v>
      </c>
      <c r="G10" s="318">
        <v>0</v>
      </c>
      <c r="H10" s="318">
        <v>0</v>
      </c>
      <c r="I10" s="318">
        <v>0</v>
      </c>
      <c r="J10" s="318">
        <v>0</v>
      </c>
      <c r="K10" s="318">
        <v>0</v>
      </c>
      <c r="L10" s="318">
        <v>0</v>
      </c>
    </row>
    <row r="11" spans="1:14" x14ac:dyDescent="0.25">
      <c r="A11" s="124" t="s">
        <v>60</v>
      </c>
      <c r="B11" s="318">
        <v>0</v>
      </c>
      <c r="C11" s="318">
        <v>0</v>
      </c>
      <c r="D11" s="318">
        <v>0</v>
      </c>
      <c r="E11" s="318">
        <v>0</v>
      </c>
      <c r="F11" s="318">
        <v>0</v>
      </c>
      <c r="G11" s="318">
        <v>0</v>
      </c>
      <c r="H11" s="318">
        <v>0</v>
      </c>
      <c r="I11" s="318">
        <v>0</v>
      </c>
      <c r="J11" s="318">
        <v>0</v>
      </c>
      <c r="K11" s="318">
        <v>0</v>
      </c>
      <c r="L11" s="318">
        <v>0</v>
      </c>
    </row>
    <row r="12" spans="1:14" x14ac:dyDescent="0.25">
      <c r="A12" s="124" t="s">
        <v>61</v>
      </c>
      <c r="B12" s="318">
        <v>0</v>
      </c>
      <c r="C12" s="318">
        <v>0</v>
      </c>
      <c r="D12" s="318">
        <v>0</v>
      </c>
      <c r="E12" s="318">
        <v>0</v>
      </c>
      <c r="F12" s="318">
        <v>0</v>
      </c>
      <c r="G12" s="318">
        <v>0</v>
      </c>
      <c r="H12" s="318">
        <v>0</v>
      </c>
      <c r="I12" s="318">
        <v>0</v>
      </c>
      <c r="J12" s="318">
        <v>0</v>
      </c>
      <c r="K12" s="318">
        <v>0</v>
      </c>
      <c r="L12" s="318">
        <v>0</v>
      </c>
    </row>
    <row r="13" spans="1:14" x14ac:dyDescent="0.25">
      <c r="A13" s="320" t="s">
        <v>62</v>
      </c>
      <c r="B13" s="321">
        <v>19.310916174230606</v>
      </c>
      <c r="C13" s="321">
        <v>35.648980020909008</v>
      </c>
      <c r="D13" s="321">
        <v>20.814567499694466</v>
      </c>
      <c r="E13" s="321">
        <v>38.381721096944013</v>
      </c>
      <c r="F13" s="321">
        <v>44.702961410414289</v>
      </c>
      <c r="G13" s="321">
        <v>9.8191728356021084</v>
      </c>
      <c r="H13" s="321">
        <v>22.021514029487346</v>
      </c>
      <c r="I13" s="321">
        <v>31.477401686920743</v>
      </c>
      <c r="J13" s="321">
        <v>30.199077559697319</v>
      </c>
      <c r="K13" s="321">
        <v>38.680220963769223</v>
      </c>
      <c r="L13" s="321">
        <v>21.151645784642543</v>
      </c>
    </row>
    <row r="15" spans="1:14" ht="19.5" x14ac:dyDescent="0.25">
      <c r="A15" s="314" t="s">
        <v>776</v>
      </c>
      <c r="B15" s="315"/>
      <c r="C15" s="315"/>
      <c r="D15" s="315"/>
      <c r="E15" s="315"/>
      <c r="F15" s="315"/>
      <c r="G15" s="315"/>
      <c r="H15" s="315"/>
      <c r="I15" s="315"/>
      <c r="J15" s="315"/>
      <c r="K15" s="315"/>
      <c r="L15" s="315"/>
    </row>
    <row r="16" spans="1:14" x14ac:dyDescent="0.25">
      <c r="A16" s="4"/>
      <c r="B16" s="316"/>
      <c r="C16" s="317"/>
      <c r="D16" s="316"/>
      <c r="E16" s="317"/>
      <c r="F16" s="316"/>
      <c r="G16" s="317"/>
      <c r="H16" s="317"/>
      <c r="I16" s="316" t="s">
        <v>572</v>
      </c>
      <c r="J16" s="316" t="s">
        <v>573</v>
      </c>
      <c r="K16" s="316" t="s">
        <v>572</v>
      </c>
      <c r="L16" s="317"/>
    </row>
    <row r="17" spans="1:14" x14ac:dyDescent="0.25">
      <c r="A17" s="120" t="s">
        <v>771</v>
      </c>
      <c r="B17" s="316" t="s">
        <v>574</v>
      </c>
      <c r="C17" s="316" t="s">
        <v>575</v>
      </c>
      <c r="D17" s="316" t="s">
        <v>576</v>
      </c>
      <c r="E17" s="316" t="s">
        <v>577</v>
      </c>
      <c r="F17" s="316" t="s">
        <v>578</v>
      </c>
      <c r="G17" s="316" t="s">
        <v>579</v>
      </c>
      <c r="H17" s="316" t="s">
        <v>580</v>
      </c>
      <c r="I17" s="316" t="s">
        <v>581</v>
      </c>
      <c r="J17" s="316" t="s">
        <v>582</v>
      </c>
      <c r="K17" s="316" t="s">
        <v>777</v>
      </c>
      <c r="L17" s="316" t="s">
        <v>122</v>
      </c>
    </row>
    <row r="18" spans="1:14" x14ac:dyDescent="0.25">
      <c r="A18" s="124" t="s">
        <v>53</v>
      </c>
      <c r="B18" s="318">
        <v>0</v>
      </c>
      <c r="C18" s="318">
        <v>0</v>
      </c>
      <c r="D18" s="318">
        <v>0</v>
      </c>
      <c r="E18" s="318">
        <v>0</v>
      </c>
      <c r="F18" s="318">
        <v>0</v>
      </c>
      <c r="G18" s="318">
        <v>0</v>
      </c>
      <c r="H18" s="318">
        <v>0</v>
      </c>
      <c r="I18" s="318">
        <v>0</v>
      </c>
      <c r="J18" s="318">
        <v>0</v>
      </c>
      <c r="K18" s="318">
        <v>0</v>
      </c>
      <c r="L18" s="318">
        <v>0</v>
      </c>
    </row>
    <row r="19" spans="1:14" x14ac:dyDescent="0.25">
      <c r="A19" s="124" t="s">
        <v>54</v>
      </c>
      <c r="B19" s="318">
        <v>24.467387977348146</v>
      </c>
      <c r="C19" s="318">
        <v>73.231464310625299</v>
      </c>
      <c r="D19" s="318">
        <v>26.603391168031283</v>
      </c>
      <c r="E19" s="318">
        <v>27.044107366969435</v>
      </c>
      <c r="F19" s="318">
        <v>34.474375080224682</v>
      </c>
      <c r="G19" s="318">
        <v>28.309661618067512</v>
      </c>
      <c r="H19" s="318">
        <v>37.657714489494168</v>
      </c>
      <c r="I19" s="318">
        <v>30.435313500861412</v>
      </c>
      <c r="J19" s="318">
        <v>30.458065136806532</v>
      </c>
      <c r="K19" s="318">
        <v>54.438506055454496</v>
      </c>
      <c r="L19" s="318">
        <v>35.099959790231985</v>
      </c>
    </row>
    <row r="20" spans="1:14" x14ac:dyDescent="0.25">
      <c r="A20" s="124" t="s">
        <v>55</v>
      </c>
      <c r="B20" s="318">
        <v>21.422881472525557</v>
      </c>
      <c r="C20" s="318">
        <v>38.691651737850272</v>
      </c>
      <c r="D20" s="318">
        <v>41.280894109069493</v>
      </c>
      <c r="E20" s="318">
        <v>59.778176232033331</v>
      </c>
      <c r="F20" s="318">
        <v>36.565574520213218</v>
      </c>
      <c r="G20" s="318">
        <v>42.866014879960765</v>
      </c>
      <c r="H20" s="318">
        <v>39.526649235074679</v>
      </c>
      <c r="I20" s="318">
        <v>41.272613272072547</v>
      </c>
      <c r="J20" s="318">
        <v>40.931808171406743</v>
      </c>
      <c r="K20" s="318">
        <v>31.833668707654144</v>
      </c>
      <c r="L20" s="318">
        <v>31.170694636055966</v>
      </c>
    </row>
    <row r="21" spans="1:14" x14ac:dyDescent="0.25">
      <c r="A21" s="124" t="s">
        <v>56</v>
      </c>
      <c r="B21" s="318"/>
      <c r="C21" s="318"/>
      <c r="D21" s="318"/>
      <c r="E21" s="318"/>
      <c r="F21" s="318"/>
      <c r="G21" s="318"/>
      <c r="H21" s="318"/>
      <c r="I21" s="318"/>
      <c r="J21" s="318"/>
      <c r="K21" s="318"/>
      <c r="L21" s="318"/>
    </row>
    <row r="22" spans="1:14" x14ac:dyDescent="0.25">
      <c r="A22" s="319" t="s">
        <v>57</v>
      </c>
      <c r="B22" s="318">
        <v>11.056084611977774</v>
      </c>
      <c r="C22" s="318">
        <v>7.5792886669855157</v>
      </c>
      <c r="D22" s="318">
        <v>10.542430078266994</v>
      </c>
      <c r="E22" s="318">
        <v>16.210879025828689</v>
      </c>
      <c r="F22" s="318">
        <v>10.333675260922721</v>
      </c>
      <c r="G22" s="318">
        <v>11.882274983234311</v>
      </c>
      <c r="H22" s="318">
        <v>20.76204310554872</v>
      </c>
      <c r="I22" s="318">
        <v>10.932681138783362</v>
      </c>
      <c r="J22" s="318">
        <v>10.85027692536049</v>
      </c>
      <c r="K22" s="318">
        <v>10.955591311713336</v>
      </c>
      <c r="L22" s="318">
        <v>12.258133535893787</v>
      </c>
    </row>
    <row r="23" spans="1:14" x14ac:dyDescent="0.25">
      <c r="A23" s="319" t="s">
        <v>58</v>
      </c>
      <c r="B23" s="318">
        <v>32.27208001194618</v>
      </c>
      <c r="C23" s="318">
        <v>33.350433389737546</v>
      </c>
      <c r="D23" s="318">
        <v>15.317838316325339</v>
      </c>
      <c r="E23" s="318">
        <v>51.588225256419243</v>
      </c>
      <c r="F23" s="318">
        <v>34.092910343437786</v>
      </c>
      <c r="G23" s="318">
        <v>45.661580440257261</v>
      </c>
      <c r="H23" s="318">
        <v>22.372352596729563</v>
      </c>
      <c r="I23" s="318">
        <v>34.812401593367859</v>
      </c>
      <c r="J23" s="318">
        <v>41.869090090419071</v>
      </c>
      <c r="K23" s="318">
        <v>35.907497756171544</v>
      </c>
      <c r="L23" s="318">
        <v>26.144894220868949</v>
      </c>
    </row>
    <row r="24" spans="1:14" x14ac:dyDescent="0.25">
      <c r="A24" s="222" t="s">
        <v>59</v>
      </c>
      <c r="B24" s="318">
        <v>0</v>
      </c>
      <c r="C24" s="318">
        <v>0</v>
      </c>
      <c r="D24" s="318">
        <v>0</v>
      </c>
      <c r="E24" s="318">
        <v>0</v>
      </c>
      <c r="F24" s="318">
        <v>0</v>
      </c>
      <c r="G24" s="318">
        <v>0</v>
      </c>
      <c r="H24" s="318">
        <v>0</v>
      </c>
      <c r="I24" s="318">
        <v>0</v>
      </c>
      <c r="J24" s="318">
        <v>0</v>
      </c>
      <c r="K24" s="318">
        <v>0</v>
      </c>
      <c r="L24" s="318">
        <v>0</v>
      </c>
    </row>
    <row r="25" spans="1:14" x14ac:dyDescent="0.25">
      <c r="A25" s="124" t="s">
        <v>60</v>
      </c>
      <c r="B25" s="318">
        <v>0</v>
      </c>
      <c r="C25" s="318">
        <v>0</v>
      </c>
      <c r="D25" s="318">
        <v>0</v>
      </c>
      <c r="E25" s="318">
        <v>0</v>
      </c>
      <c r="F25" s="318">
        <v>0</v>
      </c>
      <c r="G25" s="318">
        <v>0</v>
      </c>
      <c r="H25" s="318">
        <v>0</v>
      </c>
      <c r="I25" s="318">
        <v>0</v>
      </c>
      <c r="J25" s="318">
        <v>0</v>
      </c>
      <c r="K25" s="318">
        <v>0</v>
      </c>
      <c r="L25" s="318">
        <v>0</v>
      </c>
    </row>
    <row r="26" spans="1:14" x14ac:dyDescent="0.25">
      <c r="A26" s="124" t="s">
        <v>61</v>
      </c>
      <c r="B26" s="318">
        <v>0</v>
      </c>
      <c r="C26" s="318">
        <v>0</v>
      </c>
      <c r="D26" s="318">
        <v>0</v>
      </c>
      <c r="E26" s="318">
        <v>0</v>
      </c>
      <c r="F26" s="318">
        <v>0</v>
      </c>
      <c r="G26" s="318">
        <v>0</v>
      </c>
      <c r="H26" s="318">
        <v>0</v>
      </c>
      <c r="I26" s="318">
        <v>0</v>
      </c>
      <c r="J26" s="318">
        <v>0</v>
      </c>
      <c r="K26" s="318">
        <v>0</v>
      </c>
      <c r="L26" s="318">
        <v>0</v>
      </c>
    </row>
    <row r="27" spans="1:14" x14ac:dyDescent="0.25">
      <c r="A27" s="320" t="s">
        <v>62</v>
      </c>
      <c r="B27" s="321">
        <v>16.962456034363623</v>
      </c>
      <c r="C27" s="321">
        <v>40.078521126509258</v>
      </c>
      <c r="D27" s="321">
        <v>32.300635772032933</v>
      </c>
      <c r="E27" s="321">
        <v>58.912444317860555</v>
      </c>
      <c r="F27" s="321">
        <v>34.857355370902226</v>
      </c>
      <c r="G27" s="321">
        <v>39.585125273308449</v>
      </c>
      <c r="H27" s="321">
        <v>30.589182771123262</v>
      </c>
      <c r="I27" s="321">
        <v>37.240046149999998</v>
      </c>
      <c r="J27" s="321">
        <v>38.823582845953638</v>
      </c>
      <c r="K27" s="321">
        <v>42.274425138523128</v>
      </c>
      <c r="L27" s="321">
        <v>23.240800860334744</v>
      </c>
    </row>
    <row r="29" spans="1:14" x14ac:dyDescent="0.25">
      <c r="A29" s="323" t="s">
        <v>778</v>
      </c>
      <c r="B29" s="324"/>
      <c r="C29" s="324"/>
      <c r="D29" s="324"/>
      <c r="E29" s="324"/>
      <c r="F29" s="324"/>
      <c r="G29" s="324"/>
      <c r="H29" s="324"/>
      <c r="I29" s="324"/>
      <c r="J29" s="324"/>
      <c r="K29" s="324"/>
      <c r="L29" s="324"/>
      <c r="M29" s="322"/>
      <c r="N29" s="32"/>
    </row>
    <row r="30" spans="1:14" x14ac:dyDescent="0.25">
      <c r="A30" s="325" t="s">
        <v>779</v>
      </c>
      <c r="B30" s="325"/>
      <c r="C30" s="325"/>
      <c r="D30" s="325"/>
      <c r="E30" s="325"/>
      <c r="F30" s="325"/>
      <c r="G30" s="325"/>
      <c r="H30" s="326"/>
      <c r="I30" s="326"/>
      <c r="J30" s="326"/>
      <c r="K30" s="326"/>
      <c r="L30" s="326"/>
    </row>
  </sheetData>
  <hyperlinks>
    <hyperlink ref="N1" location="Index!A1" display="Index"/>
  </hyperlinks>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workbookViewId="0"/>
  </sheetViews>
  <sheetFormatPr defaultRowHeight="15" x14ac:dyDescent="0.25"/>
  <cols>
    <col min="1" max="1" width="29.140625" style="21" customWidth="1"/>
    <col min="2" max="8" width="9.140625" style="21"/>
    <col min="9" max="9" width="10.7109375" style="21" customWidth="1"/>
    <col min="10" max="10" width="10.5703125" style="21" customWidth="1"/>
    <col min="11" max="11" width="10" style="21" customWidth="1"/>
    <col min="12" max="12" width="9.85546875" style="21" customWidth="1"/>
    <col min="13" max="16384" width="9.140625" style="21"/>
  </cols>
  <sheetData>
    <row r="1" spans="1:24" ht="19.5" x14ac:dyDescent="0.25">
      <c r="A1" s="314" t="s">
        <v>780</v>
      </c>
      <c r="B1" s="315"/>
      <c r="C1" s="315"/>
      <c r="D1" s="315"/>
      <c r="E1" s="315"/>
      <c r="F1" s="315"/>
      <c r="G1" s="315"/>
      <c r="H1" s="315"/>
      <c r="I1" s="315"/>
      <c r="J1" s="315"/>
      <c r="K1" s="315"/>
      <c r="L1" s="315"/>
      <c r="N1" s="40" t="s">
        <v>46</v>
      </c>
    </row>
    <row r="2" spans="1:24" x14ac:dyDescent="0.25">
      <c r="A2" s="4"/>
      <c r="B2" s="316"/>
      <c r="C2" s="317"/>
      <c r="D2" s="316"/>
      <c r="E2" s="317"/>
      <c r="F2" s="316"/>
      <c r="G2" s="317"/>
      <c r="H2" s="317"/>
      <c r="I2" s="316" t="s">
        <v>572</v>
      </c>
      <c r="J2" s="316" t="s">
        <v>573</v>
      </c>
      <c r="K2" s="316" t="s">
        <v>572</v>
      </c>
      <c r="L2" s="317"/>
    </row>
    <row r="3" spans="1:24" x14ac:dyDescent="0.25">
      <c r="A3" s="120" t="s">
        <v>770</v>
      </c>
      <c r="B3" s="316" t="s">
        <v>574</v>
      </c>
      <c r="C3" s="316" t="s">
        <v>575</v>
      </c>
      <c r="D3" s="316" t="s">
        <v>576</v>
      </c>
      <c r="E3" s="316" t="s">
        <v>577</v>
      </c>
      <c r="F3" s="316" t="s">
        <v>578</v>
      </c>
      <c r="G3" s="316" t="s">
        <v>579</v>
      </c>
      <c r="H3" s="316" t="s">
        <v>580</v>
      </c>
      <c r="I3" s="316" t="s">
        <v>781</v>
      </c>
      <c r="J3" s="316" t="s">
        <v>582</v>
      </c>
      <c r="K3" s="316" t="s">
        <v>777</v>
      </c>
      <c r="L3" s="316" t="s">
        <v>122</v>
      </c>
    </row>
    <row r="4" spans="1:24" x14ac:dyDescent="0.25">
      <c r="A4" s="124" t="s">
        <v>53</v>
      </c>
      <c r="B4" s="327">
        <v>0</v>
      </c>
      <c r="C4" s="327">
        <v>0</v>
      </c>
      <c r="D4" s="327">
        <v>0</v>
      </c>
      <c r="E4" s="327">
        <v>0</v>
      </c>
      <c r="F4" s="327">
        <v>0</v>
      </c>
      <c r="G4" s="327">
        <v>0</v>
      </c>
      <c r="H4" s="327">
        <v>0</v>
      </c>
      <c r="I4" s="327">
        <v>0</v>
      </c>
      <c r="J4" s="327">
        <v>0</v>
      </c>
      <c r="K4" s="327">
        <v>0</v>
      </c>
      <c r="L4" s="327">
        <v>0</v>
      </c>
      <c r="M4" s="328"/>
      <c r="N4" s="328"/>
      <c r="O4" s="328"/>
      <c r="P4" s="328"/>
      <c r="Q4" s="328"/>
      <c r="R4" s="328"/>
      <c r="S4" s="328"/>
      <c r="T4" s="328"/>
      <c r="U4" s="328"/>
      <c r="V4" s="328"/>
      <c r="W4" s="328"/>
      <c r="X4" s="328"/>
    </row>
    <row r="5" spans="1:24" x14ac:dyDescent="0.25">
      <c r="A5" s="124" t="s">
        <v>54</v>
      </c>
      <c r="B5" s="327">
        <v>0.21930067863074101</v>
      </c>
      <c r="C5" s="327">
        <v>3.2418133460907876E-2</v>
      </c>
      <c r="D5" s="327">
        <v>5.6078360089225766E-2</v>
      </c>
      <c r="E5" s="327">
        <v>0.1207478213494011</v>
      </c>
      <c r="F5" s="327">
        <v>9.5152208426268314E-2</v>
      </c>
      <c r="G5" s="327">
        <v>5.592908115744652E-2</v>
      </c>
      <c r="H5" s="327">
        <v>0.12550234671650784</v>
      </c>
      <c r="I5" s="327">
        <v>0.30236005269750926</v>
      </c>
      <c r="J5" s="327">
        <v>4.7048449414649064E-2</v>
      </c>
      <c r="K5" s="327">
        <v>0.93937438021464248</v>
      </c>
      <c r="L5" s="327">
        <v>0.31252318939901114</v>
      </c>
      <c r="M5" s="328"/>
      <c r="N5" s="328"/>
      <c r="O5" s="328"/>
      <c r="P5" s="328"/>
      <c r="Q5" s="328"/>
      <c r="R5" s="328"/>
      <c r="S5" s="328"/>
      <c r="T5" s="328"/>
      <c r="U5" s="328"/>
      <c r="V5" s="328"/>
      <c r="W5" s="328"/>
      <c r="X5" s="328"/>
    </row>
    <row r="6" spans="1:24" x14ac:dyDescent="0.25">
      <c r="A6" s="124" t="s">
        <v>55</v>
      </c>
      <c r="B6" s="327">
        <v>0.99858168233849898</v>
      </c>
      <c r="C6" s="327">
        <v>0.24418054164671069</v>
      </c>
      <c r="D6" s="327">
        <v>0.84780133459173412</v>
      </c>
      <c r="E6" s="327">
        <v>0.19826123096195575</v>
      </c>
      <c r="F6" s="327">
        <v>1.7628314788625075</v>
      </c>
      <c r="G6" s="327">
        <v>0.15579799909684358</v>
      </c>
      <c r="H6" s="327">
        <v>2.1104294729979176</v>
      </c>
      <c r="I6" s="327">
        <v>0.5577850288220968</v>
      </c>
      <c r="J6" s="327">
        <v>2.6608262260243163</v>
      </c>
      <c r="K6" s="327">
        <v>1.3926796880793813</v>
      </c>
      <c r="L6" s="327">
        <v>1.1296555570790596</v>
      </c>
      <c r="M6" s="328"/>
      <c r="N6" s="328"/>
      <c r="O6" s="328"/>
      <c r="P6" s="328"/>
      <c r="Q6" s="328"/>
      <c r="R6" s="328"/>
      <c r="S6" s="328"/>
      <c r="T6" s="328"/>
      <c r="U6" s="328"/>
      <c r="V6" s="328"/>
      <c r="W6" s="328"/>
      <c r="X6" s="328"/>
    </row>
    <row r="7" spans="1:24" x14ac:dyDescent="0.25">
      <c r="A7" s="124" t="s">
        <v>56</v>
      </c>
      <c r="B7" s="327"/>
      <c r="C7" s="327"/>
      <c r="D7" s="327"/>
      <c r="E7" s="327"/>
      <c r="F7" s="327"/>
      <c r="G7" s="327"/>
      <c r="H7" s="327"/>
      <c r="I7" s="327"/>
      <c r="J7" s="327"/>
      <c r="K7" s="327"/>
      <c r="L7" s="327"/>
      <c r="M7" s="328"/>
      <c r="N7" s="328"/>
      <c r="O7" s="328"/>
      <c r="P7" s="328"/>
      <c r="Q7" s="328"/>
      <c r="R7" s="328"/>
      <c r="S7" s="328"/>
      <c r="T7" s="328"/>
      <c r="U7" s="328"/>
      <c r="V7" s="328"/>
      <c r="W7" s="328"/>
      <c r="X7" s="328"/>
    </row>
    <row r="8" spans="1:24" x14ac:dyDescent="0.25">
      <c r="A8" s="319" t="s">
        <v>57</v>
      </c>
      <c r="B8" s="327">
        <v>1.0743381783890651</v>
      </c>
      <c r="C8" s="327">
        <v>0.76192020258878457</v>
      </c>
      <c r="D8" s="327">
        <v>0.81071967937069878</v>
      </c>
      <c r="E8" s="327">
        <v>6.6460366141749656</v>
      </c>
      <c r="F8" s="327">
        <v>2.5757167859890009</v>
      </c>
      <c r="G8" s="327">
        <v>2.640418951866403</v>
      </c>
      <c r="H8" s="327">
        <v>1.3408957099006928</v>
      </c>
      <c r="I8" s="327">
        <v>2.4645308236528796</v>
      </c>
      <c r="J8" s="327">
        <v>1.4741479742867878</v>
      </c>
      <c r="K8" s="327">
        <v>2.465732989075319</v>
      </c>
      <c r="L8" s="327">
        <v>1.0934758248486225</v>
      </c>
      <c r="M8" s="328"/>
      <c r="N8" s="328"/>
      <c r="O8" s="328"/>
      <c r="P8" s="328"/>
      <c r="Q8" s="328"/>
      <c r="R8" s="328"/>
      <c r="S8" s="328"/>
      <c r="T8" s="328"/>
      <c r="U8" s="328"/>
      <c r="V8" s="328"/>
      <c r="W8" s="328"/>
      <c r="X8" s="328"/>
    </row>
    <row r="9" spans="1:24" x14ac:dyDescent="0.25">
      <c r="A9" s="319" t="s">
        <v>58</v>
      </c>
      <c r="B9" s="327">
        <v>1.4296146956313385</v>
      </c>
      <c r="C9" s="327">
        <v>2.2475771489561582</v>
      </c>
      <c r="D9" s="327">
        <v>1.9721583076007847</v>
      </c>
      <c r="E9" s="327">
        <v>2.3840450081497546</v>
      </c>
      <c r="F9" s="327">
        <v>0.5411905652248552</v>
      </c>
      <c r="G9" s="327">
        <v>0.57864679447290057</v>
      </c>
      <c r="H9" s="327">
        <v>1.8052924865950875</v>
      </c>
      <c r="I9" s="327">
        <v>1.4774905960966054</v>
      </c>
      <c r="J9" s="327">
        <v>0.80278113698032416</v>
      </c>
      <c r="K9" s="327">
        <v>0.81849526675564188</v>
      </c>
      <c r="L9" s="327">
        <v>1.5945093384404565</v>
      </c>
      <c r="N9" s="328"/>
      <c r="O9" s="328"/>
      <c r="P9" s="328"/>
      <c r="Q9" s="328"/>
      <c r="R9" s="328"/>
      <c r="S9" s="328"/>
      <c r="T9" s="328"/>
      <c r="U9" s="328"/>
      <c r="V9" s="328"/>
      <c r="W9" s="328"/>
      <c r="X9" s="328"/>
    </row>
    <row r="10" spans="1:24" x14ac:dyDescent="0.25">
      <c r="A10" s="222" t="s">
        <v>59</v>
      </c>
      <c r="B10" s="327">
        <v>0</v>
      </c>
      <c r="C10" s="327">
        <v>0</v>
      </c>
      <c r="D10" s="327">
        <v>0</v>
      </c>
      <c r="E10" s="327">
        <v>0</v>
      </c>
      <c r="F10" s="327">
        <v>0</v>
      </c>
      <c r="G10" s="327">
        <v>0</v>
      </c>
      <c r="H10" s="327">
        <v>0</v>
      </c>
      <c r="I10" s="327">
        <v>0</v>
      </c>
      <c r="J10" s="327">
        <v>0</v>
      </c>
      <c r="K10" s="327">
        <v>0</v>
      </c>
      <c r="L10" s="327">
        <v>0</v>
      </c>
      <c r="N10" s="328"/>
      <c r="O10" s="328"/>
      <c r="P10" s="328"/>
      <c r="Q10" s="328"/>
      <c r="R10" s="328"/>
      <c r="S10" s="328"/>
      <c r="T10" s="328"/>
      <c r="U10" s="328"/>
      <c r="V10" s="328"/>
      <c r="W10" s="328"/>
      <c r="X10" s="328"/>
    </row>
    <row r="11" spans="1:24" x14ac:dyDescent="0.25">
      <c r="A11" s="124" t="s">
        <v>60</v>
      </c>
      <c r="B11" s="327">
        <v>0</v>
      </c>
      <c r="C11" s="327">
        <v>0</v>
      </c>
      <c r="D11" s="327">
        <v>0</v>
      </c>
      <c r="E11" s="327">
        <v>0</v>
      </c>
      <c r="F11" s="327">
        <v>0</v>
      </c>
      <c r="G11" s="327">
        <v>0</v>
      </c>
      <c r="H11" s="327">
        <v>0</v>
      </c>
      <c r="I11" s="327">
        <v>0</v>
      </c>
      <c r="J11" s="327">
        <v>0</v>
      </c>
      <c r="K11" s="327">
        <v>0</v>
      </c>
      <c r="L11" s="327">
        <v>0</v>
      </c>
      <c r="N11" s="328"/>
      <c r="O11" s="328"/>
      <c r="P11" s="328"/>
      <c r="Q11" s="328"/>
      <c r="R11" s="328"/>
      <c r="S11" s="328"/>
      <c r="T11" s="328"/>
      <c r="U11" s="328"/>
      <c r="V11" s="328"/>
      <c r="W11" s="328"/>
      <c r="X11" s="328"/>
    </row>
    <row r="12" spans="1:24" x14ac:dyDescent="0.25">
      <c r="A12" s="124" t="s">
        <v>61</v>
      </c>
      <c r="B12" s="327">
        <v>0</v>
      </c>
      <c r="C12" s="327">
        <v>0</v>
      </c>
      <c r="D12" s="327">
        <v>0</v>
      </c>
      <c r="E12" s="327">
        <v>0</v>
      </c>
      <c r="F12" s="327">
        <v>0</v>
      </c>
      <c r="G12" s="327">
        <v>0</v>
      </c>
      <c r="H12" s="327">
        <v>0</v>
      </c>
      <c r="I12" s="327">
        <v>0</v>
      </c>
      <c r="J12" s="327">
        <v>0</v>
      </c>
      <c r="K12" s="327">
        <v>0</v>
      </c>
      <c r="L12" s="327">
        <v>0</v>
      </c>
      <c r="N12" s="328"/>
      <c r="O12" s="328"/>
      <c r="P12" s="328"/>
      <c r="Q12" s="328"/>
      <c r="R12" s="328"/>
      <c r="S12" s="328"/>
      <c r="T12" s="328"/>
      <c r="U12" s="328"/>
      <c r="V12" s="328"/>
      <c r="W12" s="328"/>
      <c r="X12" s="328"/>
    </row>
    <row r="13" spans="1:24" x14ac:dyDescent="0.25">
      <c r="A13" s="320" t="s">
        <v>62</v>
      </c>
      <c r="B13" s="329">
        <v>1.0607340552887334</v>
      </c>
      <c r="C13" s="329">
        <v>0.238377902140158</v>
      </c>
      <c r="D13" s="329">
        <v>0.86757396347216542</v>
      </c>
      <c r="E13" s="329">
        <v>0.20877824320734104</v>
      </c>
      <c r="F13" s="329">
        <v>1.5517287152052939</v>
      </c>
      <c r="G13" s="329">
        <v>0.37196985418557316</v>
      </c>
      <c r="H13" s="329">
        <v>1.7595767857033398</v>
      </c>
      <c r="I13" s="329">
        <v>0.6432819089110059</v>
      </c>
      <c r="J13" s="329">
        <v>2.3968714611938378</v>
      </c>
      <c r="K13" s="329">
        <v>1.2557746756704724</v>
      </c>
      <c r="L13" s="329">
        <v>1.1248949015611016</v>
      </c>
      <c r="M13" s="328"/>
      <c r="N13" s="328"/>
      <c r="O13" s="328"/>
      <c r="P13" s="328"/>
      <c r="Q13" s="328"/>
      <c r="R13" s="328"/>
      <c r="S13" s="328"/>
      <c r="T13" s="328"/>
      <c r="U13" s="328"/>
      <c r="V13" s="328"/>
      <c r="W13" s="328"/>
      <c r="X13" s="328"/>
    </row>
    <row r="14" spans="1:24" x14ac:dyDescent="0.25">
      <c r="M14" s="328"/>
      <c r="N14" s="328"/>
      <c r="O14" s="328"/>
      <c r="P14" s="328"/>
      <c r="Q14" s="328"/>
      <c r="R14" s="328"/>
      <c r="S14" s="328"/>
      <c r="T14" s="328"/>
      <c r="U14" s="328"/>
      <c r="V14" s="328"/>
      <c r="W14" s="328"/>
      <c r="X14" s="328"/>
    </row>
    <row r="15" spans="1:24" ht="19.5" x14ac:dyDescent="0.25">
      <c r="A15" s="314" t="s">
        <v>780</v>
      </c>
      <c r="B15" s="315"/>
      <c r="C15" s="315"/>
      <c r="D15" s="315"/>
      <c r="E15" s="315"/>
      <c r="F15" s="315"/>
      <c r="G15" s="315"/>
      <c r="H15" s="315"/>
      <c r="I15" s="315"/>
      <c r="J15" s="315"/>
      <c r="K15" s="315"/>
      <c r="L15" s="315"/>
      <c r="M15" s="328"/>
      <c r="N15" s="328"/>
      <c r="O15" s="328"/>
      <c r="P15" s="328"/>
      <c r="Q15" s="328"/>
      <c r="R15" s="328"/>
      <c r="S15" s="328"/>
      <c r="T15" s="328"/>
      <c r="U15" s="328"/>
      <c r="V15" s="328"/>
      <c r="W15" s="328"/>
      <c r="X15" s="328"/>
    </row>
    <row r="16" spans="1:24" x14ac:dyDescent="0.25">
      <c r="A16" s="4"/>
      <c r="B16" s="316"/>
      <c r="C16" s="317"/>
      <c r="D16" s="316"/>
      <c r="E16" s="317"/>
      <c r="F16" s="316"/>
      <c r="G16" s="317"/>
      <c r="H16" s="317"/>
      <c r="I16" s="316" t="s">
        <v>572</v>
      </c>
      <c r="J16" s="316" t="s">
        <v>573</v>
      </c>
      <c r="K16" s="316" t="s">
        <v>572</v>
      </c>
      <c r="L16" s="317"/>
      <c r="M16" s="328"/>
      <c r="N16" s="328"/>
      <c r="O16" s="328"/>
      <c r="P16" s="328"/>
      <c r="Q16" s="328"/>
      <c r="R16" s="328"/>
      <c r="S16" s="328"/>
      <c r="T16" s="328"/>
      <c r="U16" s="328"/>
      <c r="V16" s="328"/>
      <c r="W16" s="328"/>
      <c r="X16" s="328"/>
    </row>
    <row r="17" spans="1:24" x14ac:dyDescent="0.25">
      <c r="A17" s="120" t="s">
        <v>771</v>
      </c>
      <c r="B17" s="316" t="s">
        <v>574</v>
      </c>
      <c r="C17" s="316" t="s">
        <v>575</v>
      </c>
      <c r="D17" s="316" t="s">
        <v>576</v>
      </c>
      <c r="E17" s="316" t="s">
        <v>577</v>
      </c>
      <c r="F17" s="316" t="s">
        <v>578</v>
      </c>
      <c r="G17" s="316" t="s">
        <v>579</v>
      </c>
      <c r="H17" s="316" t="s">
        <v>580</v>
      </c>
      <c r="I17" s="316" t="s">
        <v>781</v>
      </c>
      <c r="J17" s="316" t="s">
        <v>582</v>
      </c>
      <c r="K17" s="316" t="s">
        <v>777</v>
      </c>
      <c r="L17" s="316" t="s">
        <v>122</v>
      </c>
      <c r="M17" s="328"/>
      <c r="N17" s="328"/>
      <c r="O17" s="328"/>
      <c r="P17" s="328"/>
      <c r="Q17" s="328"/>
      <c r="R17" s="328"/>
      <c r="S17" s="328"/>
      <c r="T17" s="328"/>
      <c r="U17" s="328"/>
      <c r="V17" s="328"/>
      <c r="W17" s="328"/>
      <c r="X17" s="328"/>
    </row>
    <row r="18" spans="1:24" x14ac:dyDescent="0.25">
      <c r="A18" s="124" t="s">
        <v>53</v>
      </c>
      <c r="B18" s="327">
        <v>0</v>
      </c>
      <c r="C18" s="327">
        <v>0</v>
      </c>
      <c r="D18" s="327">
        <v>0</v>
      </c>
      <c r="E18" s="327">
        <v>0</v>
      </c>
      <c r="F18" s="327">
        <v>0</v>
      </c>
      <c r="G18" s="327">
        <v>0</v>
      </c>
      <c r="H18" s="327">
        <v>0</v>
      </c>
      <c r="I18" s="327">
        <v>0</v>
      </c>
      <c r="J18" s="327">
        <v>0</v>
      </c>
      <c r="K18" s="327">
        <v>0</v>
      </c>
      <c r="L18" s="327">
        <v>0</v>
      </c>
    </row>
    <row r="19" spans="1:24" x14ac:dyDescent="0.25">
      <c r="A19" s="124" t="s">
        <v>54</v>
      </c>
      <c r="B19" s="327">
        <v>0.20830059304325022</v>
      </c>
      <c r="C19" s="327">
        <v>3.0163385593919234E-2</v>
      </c>
      <c r="D19" s="327">
        <v>5.7214497760311664E-2</v>
      </c>
      <c r="E19" s="327">
        <v>8.1694294542155085E-2</v>
      </c>
      <c r="F19" s="327">
        <v>3.5728606887445599E-2</v>
      </c>
      <c r="G19" s="327">
        <v>4.6053892991128928E-2</v>
      </c>
      <c r="H19" s="327">
        <v>6.5039937925256627E-2</v>
      </c>
      <c r="I19" s="327">
        <v>0.10744988642245841</v>
      </c>
      <c r="J19" s="327">
        <v>3.0308509630932002E-2</v>
      </c>
      <c r="K19" s="327">
        <v>0.54159348304873267</v>
      </c>
      <c r="L19" s="327">
        <v>0.21775067286924599</v>
      </c>
    </row>
    <row r="20" spans="1:24" x14ac:dyDescent="0.25">
      <c r="A20" s="124" t="s">
        <v>55</v>
      </c>
      <c r="B20" s="327">
        <v>1.6426423487857402</v>
      </c>
      <c r="C20" s="327">
        <v>0.26258028915476683</v>
      </c>
      <c r="D20" s="327">
        <v>0.39849714841008377</v>
      </c>
      <c r="E20" s="327">
        <v>0.27628178364033235</v>
      </c>
      <c r="F20" s="327">
        <v>1.1499054804714446</v>
      </c>
      <c r="G20" s="327">
        <v>2.6405863922374229</v>
      </c>
      <c r="H20" s="327">
        <v>0.86629830386412787</v>
      </c>
      <c r="I20" s="327">
        <v>0.78181781497936331</v>
      </c>
      <c r="J20" s="327">
        <v>2.4475878386805134</v>
      </c>
      <c r="K20" s="327">
        <v>0.40728837527180706</v>
      </c>
      <c r="L20" s="327">
        <v>1.162320378422236</v>
      </c>
    </row>
    <row r="21" spans="1:24" x14ac:dyDescent="0.25">
      <c r="A21" s="124" t="s">
        <v>56</v>
      </c>
      <c r="B21" s="327"/>
      <c r="C21" s="327"/>
      <c r="D21" s="327"/>
      <c r="E21" s="327"/>
      <c r="F21" s="327"/>
      <c r="G21" s="327"/>
      <c r="H21" s="327"/>
      <c r="I21" s="327"/>
      <c r="J21" s="327"/>
      <c r="K21" s="327"/>
      <c r="L21" s="327"/>
    </row>
    <row r="22" spans="1:24" x14ac:dyDescent="0.25">
      <c r="A22" s="319" t="s">
        <v>57</v>
      </c>
      <c r="B22" s="327">
        <v>1.0490141845527816</v>
      </c>
      <c r="C22" s="327">
        <v>0.25900548811938334</v>
      </c>
      <c r="D22" s="327">
        <v>0.92138945774228564</v>
      </c>
      <c r="E22" s="327">
        <v>4.0130355187760616</v>
      </c>
      <c r="F22" s="327">
        <v>1.799064415170581</v>
      </c>
      <c r="G22" s="327">
        <v>2.0585493563317887</v>
      </c>
      <c r="H22" s="327">
        <v>1.9267015993695364</v>
      </c>
      <c r="I22" s="327">
        <v>1.9278930597218982</v>
      </c>
      <c r="J22" s="327">
        <v>1.520214711986889</v>
      </c>
      <c r="K22" s="327">
        <v>2.269566453327502</v>
      </c>
      <c r="L22" s="327">
        <v>1.1596537712339392</v>
      </c>
    </row>
    <row r="23" spans="1:24" x14ac:dyDescent="0.25">
      <c r="A23" s="319" t="s">
        <v>58</v>
      </c>
      <c r="B23" s="327">
        <v>1.7380920998633851</v>
      </c>
      <c r="C23" s="327">
        <v>1.9008957187463666</v>
      </c>
      <c r="D23" s="327">
        <v>1.3846622202342733</v>
      </c>
      <c r="E23" s="327">
        <v>1.4000011983987601</v>
      </c>
      <c r="F23" s="327">
        <v>1.8074247009268252</v>
      </c>
      <c r="G23" s="327">
        <v>0.73467895893809232</v>
      </c>
      <c r="H23" s="327">
        <v>2.4648929228437133</v>
      </c>
      <c r="I23" s="327">
        <v>1.9014076826453261</v>
      </c>
      <c r="J23" s="327">
        <v>1.3936935531087864</v>
      </c>
      <c r="K23" s="327">
        <v>0.79747936553423815</v>
      </c>
      <c r="L23" s="327">
        <v>1.7575013533331483</v>
      </c>
    </row>
    <row r="24" spans="1:24" x14ac:dyDescent="0.25">
      <c r="A24" s="222" t="s">
        <v>59</v>
      </c>
      <c r="B24" s="327">
        <v>0</v>
      </c>
      <c r="C24" s="327">
        <v>0</v>
      </c>
      <c r="D24" s="327">
        <v>0</v>
      </c>
      <c r="E24" s="327">
        <v>0</v>
      </c>
      <c r="F24" s="327">
        <v>0</v>
      </c>
      <c r="G24" s="327">
        <v>0</v>
      </c>
      <c r="H24" s="327">
        <v>0</v>
      </c>
      <c r="I24" s="327">
        <v>0</v>
      </c>
      <c r="J24" s="327">
        <v>0</v>
      </c>
      <c r="K24" s="327">
        <v>0</v>
      </c>
      <c r="L24" s="327">
        <v>0</v>
      </c>
    </row>
    <row r="25" spans="1:24" x14ac:dyDescent="0.25">
      <c r="A25" s="124" t="s">
        <v>60</v>
      </c>
      <c r="B25" s="327">
        <v>0</v>
      </c>
      <c r="C25" s="327">
        <v>0</v>
      </c>
      <c r="D25" s="327">
        <v>0</v>
      </c>
      <c r="E25" s="327">
        <v>0</v>
      </c>
      <c r="F25" s="327">
        <v>0</v>
      </c>
      <c r="G25" s="327">
        <v>0</v>
      </c>
      <c r="H25" s="327">
        <v>0</v>
      </c>
      <c r="I25" s="327">
        <v>0</v>
      </c>
      <c r="J25" s="327">
        <v>0</v>
      </c>
      <c r="K25" s="327">
        <v>0</v>
      </c>
      <c r="L25" s="327">
        <v>0</v>
      </c>
    </row>
    <row r="26" spans="1:24" x14ac:dyDescent="0.25">
      <c r="A26" s="124" t="s">
        <v>61</v>
      </c>
      <c r="B26" s="327">
        <v>0</v>
      </c>
      <c r="C26" s="327">
        <v>0</v>
      </c>
      <c r="D26" s="327">
        <v>0</v>
      </c>
      <c r="E26" s="327">
        <v>0</v>
      </c>
      <c r="F26" s="327">
        <v>0</v>
      </c>
      <c r="G26" s="327">
        <v>0</v>
      </c>
      <c r="H26" s="327">
        <v>0</v>
      </c>
      <c r="I26" s="327">
        <v>0</v>
      </c>
      <c r="J26" s="327">
        <v>0</v>
      </c>
      <c r="K26" s="327">
        <v>0</v>
      </c>
      <c r="L26" s="327">
        <v>0</v>
      </c>
    </row>
    <row r="27" spans="1:24" x14ac:dyDescent="0.25">
      <c r="A27" s="320" t="s">
        <v>62</v>
      </c>
      <c r="B27" s="329">
        <v>1.3310057912994202</v>
      </c>
      <c r="C27" s="329">
        <v>0.25372140098807516</v>
      </c>
      <c r="D27" s="329">
        <v>0.61696366116094969</v>
      </c>
      <c r="E27" s="329">
        <v>0.27725166807577545</v>
      </c>
      <c r="F27" s="329">
        <v>1.0610903933722022</v>
      </c>
      <c r="G27" s="329">
        <v>2.4884976655099136</v>
      </c>
      <c r="H27" s="329">
        <v>1.4308933920976021</v>
      </c>
      <c r="I27" s="329">
        <v>0.75277381967742951</v>
      </c>
      <c r="J27" s="329">
        <v>2.1717010753878006</v>
      </c>
      <c r="K27" s="329">
        <v>0.72722690155711911</v>
      </c>
      <c r="L27" s="329">
        <v>1.1912376467532733</v>
      </c>
    </row>
    <row r="37" spans="1:12" x14ac:dyDescent="0.25">
      <c r="B37" s="330"/>
      <c r="C37" s="330"/>
      <c r="D37" s="330"/>
      <c r="E37" s="330"/>
      <c r="F37" s="330"/>
      <c r="G37" s="330"/>
      <c r="H37" s="330"/>
      <c r="I37" s="330"/>
      <c r="J37" s="330"/>
      <c r="K37" s="330"/>
      <c r="L37" s="330"/>
    </row>
    <row r="38" spans="1:12" ht="19.5" x14ac:dyDescent="0.25">
      <c r="A38" s="314" t="s">
        <v>782</v>
      </c>
      <c r="B38" s="315"/>
      <c r="C38" s="315"/>
      <c r="D38" s="315"/>
      <c r="E38" s="315"/>
      <c r="F38" s="315"/>
      <c r="G38" s="315"/>
      <c r="H38" s="315"/>
      <c r="I38" s="315"/>
      <c r="J38" s="315"/>
      <c r="K38" s="315"/>
      <c r="L38" s="315"/>
    </row>
    <row r="39" spans="1:12" x14ac:dyDescent="0.25">
      <c r="A39" s="4"/>
      <c r="B39" s="316"/>
      <c r="C39" s="317"/>
      <c r="D39" s="316"/>
      <c r="E39" s="317"/>
      <c r="F39" s="316"/>
      <c r="G39" s="317"/>
      <c r="H39" s="317"/>
      <c r="I39" s="316" t="s">
        <v>572</v>
      </c>
      <c r="J39" s="316" t="s">
        <v>573</v>
      </c>
      <c r="K39" s="316" t="s">
        <v>572</v>
      </c>
      <c r="L39" s="317"/>
    </row>
    <row r="40" spans="1:12" x14ac:dyDescent="0.25">
      <c r="A40" s="120" t="s">
        <v>770</v>
      </c>
      <c r="B40" s="316" t="s">
        <v>574</v>
      </c>
      <c r="C40" s="316" t="s">
        <v>575</v>
      </c>
      <c r="D40" s="316" t="s">
        <v>576</v>
      </c>
      <c r="E40" s="316" t="s">
        <v>577</v>
      </c>
      <c r="F40" s="316" t="s">
        <v>578</v>
      </c>
      <c r="G40" s="316" t="s">
        <v>579</v>
      </c>
      <c r="H40" s="316" t="s">
        <v>580</v>
      </c>
      <c r="I40" s="316" t="s">
        <v>781</v>
      </c>
      <c r="J40" s="316" t="s">
        <v>582</v>
      </c>
      <c r="K40" s="316" t="s">
        <v>777</v>
      </c>
      <c r="L40" s="316" t="s">
        <v>122</v>
      </c>
    </row>
    <row r="41" spans="1:12" x14ac:dyDescent="0.25">
      <c r="A41" s="124" t="s">
        <v>53</v>
      </c>
      <c r="B41" s="327">
        <v>0</v>
      </c>
      <c r="C41" s="327">
        <v>0</v>
      </c>
      <c r="D41" s="327">
        <v>0</v>
      </c>
      <c r="E41" s="327">
        <v>0</v>
      </c>
      <c r="F41" s="327">
        <v>0</v>
      </c>
      <c r="G41" s="327">
        <v>0</v>
      </c>
      <c r="H41" s="327">
        <v>0</v>
      </c>
      <c r="I41" s="327">
        <v>0</v>
      </c>
      <c r="J41" s="327">
        <v>0</v>
      </c>
      <c r="K41" s="327">
        <v>0</v>
      </c>
      <c r="L41" s="327">
        <v>0</v>
      </c>
    </row>
    <row r="42" spans="1:12" x14ac:dyDescent="0.25">
      <c r="A42" s="124" t="s">
        <v>54</v>
      </c>
      <c r="B42" s="327">
        <v>0</v>
      </c>
      <c r="C42" s="327">
        <v>0</v>
      </c>
      <c r="D42" s="327">
        <v>0</v>
      </c>
      <c r="E42" s="327">
        <v>0</v>
      </c>
      <c r="F42" s="327">
        <v>0</v>
      </c>
      <c r="G42" s="327">
        <v>0</v>
      </c>
      <c r="H42" s="327">
        <v>0</v>
      </c>
      <c r="I42" s="327">
        <v>0</v>
      </c>
      <c r="J42" s="327">
        <v>0</v>
      </c>
      <c r="K42" s="327">
        <v>0</v>
      </c>
      <c r="L42" s="327">
        <v>0</v>
      </c>
    </row>
    <row r="43" spans="1:12" x14ac:dyDescent="0.25">
      <c r="A43" s="124" t="s">
        <v>55</v>
      </c>
      <c r="B43" s="327">
        <v>0.95406109182017629</v>
      </c>
      <c r="C43" s="327">
        <v>0.68402261387996133</v>
      </c>
      <c r="D43" s="327">
        <v>0.59146043797439141</v>
      </c>
      <c r="E43" s="327">
        <v>0</v>
      </c>
      <c r="F43" s="327">
        <v>4.0850787112392602E-2</v>
      </c>
      <c r="G43" s="327">
        <v>0.16178067284835465</v>
      </c>
      <c r="H43" s="327">
        <v>0.69302267187045208</v>
      </c>
      <c r="I43" s="327">
        <v>1.1947588300172678</v>
      </c>
      <c r="J43" s="327">
        <v>0.30266797469220363</v>
      </c>
      <c r="K43" s="327">
        <v>1.4598267249385075</v>
      </c>
      <c r="L43" s="327">
        <v>0.68815166136620831</v>
      </c>
    </row>
    <row r="44" spans="1:12" x14ac:dyDescent="0.25">
      <c r="A44" s="124" t="s">
        <v>56</v>
      </c>
      <c r="B44" s="327"/>
      <c r="C44" s="327"/>
      <c r="D44" s="327"/>
      <c r="E44" s="327"/>
      <c r="F44" s="327"/>
      <c r="G44" s="327"/>
      <c r="H44" s="327"/>
      <c r="I44" s="327"/>
      <c r="J44" s="327"/>
      <c r="K44" s="327"/>
      <c r="L44" s="327"/>
    </row>
    <row r="45" spans="1:12" x14ac:dyDescent="0.25">
      <c r="A45" s="319" t="s">
        <v>57</v>
      </c>
      <c r="B45" s="327">
        <v>0</v>
      </c>
      <c r="C45" s="327">
        <v>0</v>
      </c>
      <c r="D45" s="327">
        <v>0</v>
      </c>
      <c r="E45" s="327">
        <v>0</v>
      </c>
      <c r="F45" s="327">
        <v>0</v>
      </c>
      <c r="G45" s="327">
        <v>0</v>
      </c>
      <c r="H45" s="327">
        <v>0</v>
      </c>
      <c r="I45" s="327">
        <v>0</v>
      </c>
      <c r="J45" s="327">
        <v>0</v>
      </c>
      <c r="K45" s="327">
        <v>0</v>
      </c>
      <c r="L45" s="327">
        <v>0</v>
      </c>
    </row>
    <row r="46" spans="1:12" x14ac:dyDescent="0.25">
      <c r="A46" s="319" t="s">
        <v>58</v>
      </c>
      <c r="B46" s="327">
        <v>0</v>
      </c>
      <c r="C46" s="327">
        <v>0</v>
      </c>
      <c r="D46" s="327">
        <v>0</v>
      </c>
      <c r="E46" s="327">
        <v>0</v>
      </c>
      <c r="F46" s="327">
        <v>0</v>
      </c>
      <c r="G46" s="327">
        <v>0</v>
      </c>
      <c r="H46" s="327">
        <v>0</v>
      </c>
      <c r="I46" s="327">
        <v>0</v>
      </c>
      <c r="J46" s="327">
        <v>0</v>
      </c>
      <c r="K46" s="327">
        <v>0</v>
      </c>
      <c r="L46" s="327">
        <v>0</v>
      </c>
    </row>
    <row r="47" spans="1:12" x14ac:dyDescent="0.25">
      <c r="A47" s="222" t="s">
        <v>59</v>
      </c>
      <c r="B47" s="327">
        <v>0</v>
      </c>
      <c r="C47" s="327">
        <v>0</v>
      </c>
      <c r="D47" s="327">
        <v>0</v>
      </c>
      <c r="E47" s="327">
        <v>0</v>
      </c>
      <c r="F47" s="327">
        <v>0</v>
      </c>
      <c r="G47" s="327">
        <v>0</v>
      </c>
      <c r="H47" s="327">
        <v>0</v>
      </c>
      <c r="I47" s="327">
        <v>0</v>
      </c>
      <c r="J47" s="327">
        <v>0</v>
      </c>
      <c r="K47" s="327">
        <v>0</v>
      </c>
      <c r="L47" s="327">
        <v>0</v>
      </c>
    </row>
    <row r="48" spans="1:12" x14ac:dyDescent="0.25">
      <c r="A48" s="124" t="s">
        <v>60</v>
      </c>
      <c r="B48" s="327">
        <v>0</v>
      </c>
      <c r="C48" s="327">
        <v>0</v>
      </c>
      <c r="D48" s="327">
        <v>0</v>
      </c>
      <c r="E48" s="327">
        <v>0</v>
      </c>
      <c r="F48" s="327">
        <v>0</v>
      </c>
      <c r="G48" s="327">
        <v>0</v>
      </c>
      <c r="H48" s="327">
        <v>0</v>
      </c>
      <c r="I48" s="327">
        <v>0</v>
      </c>
      <c r="J48" s="327">
        <v>0</v>
      </c>
      <c r="K48" s="327">
        <v>0</v>
      </c>
      <c r="L48" s="327">
        <v>0</v>
      </c>
    </row>
    <row r="49" spans="1:12" x14ac:dyDescent="0.25">
      <c r="A49" s="124" t="s">
        <v>61</v>
      </c>
      <c r="B49" s="327">
        <v>0</v>
      </c>
      <c r="C49" s="327">
        <v>0</v>
      </c>
      <c r="D49" s="327">
        <v>0</v>
      </c>
      <c r="E49" s="327">
        <v>0</v>
      </c>
      <c r="F49" s="327">
        <v>0</v>
      </c>
      <c r="G49" s="327">
        <v>0</v>
      </c>
      <c r="H49" s="327">
        <v>0</v>
      </c>
      <c r="I49" s="327">
        <v>0</v>
      </c>
      <c r="J49" s="327">
        <v>0</v>
      </c>
      <c r="K49" s="327">
        <v>0</v>
      </c>
      <c r="L49" s="327">
        <v>0</v>
      </c>
    </row>
    <row r="50" spans="1:12" x14ac:dyDescent="0.25">
      <c r="A50" s="320" t="s">
        <v>62</v>
      </c>
      <c r="B50" s="329">
        <v>0.95406109182017629</v>
      </c>
      <c r="C50" s="329">
        <v>0.68402261387996133</v>
      </c>
      <c r="D50" s="329">
        <v>0.59146043797439141</v>
      </c>
      <c r="E50" s="329">
        <v>0</v>
      </c>
      <c r="F50" s="329">
        <v>4.0850787112392602E-2</v>
      </c>
      <c r="G50" s="329">
        <v>0.16178067284835465</v>
      </c>
      <c r="H50" s="329">
        <v>0.69302267187045208</v>
      </c>
      <c r="I50" s="329">
        <v>1.1947588300172678</v>
      </c>
      <c r="J50" s="329">
        <v>0.30266797469220363</v>
      </c>
      <c r="K50" s="329">
        <v>1.4598267249385075</v>
      </c>
      <c r="L50" s="329">
        <v>0.68815166136620831</v>
      </c>
    </row>
    <row r="51" spans="1:12" x14ac:dyDescent="0.25">
      <c r="A51" s="331"/>
      <c r="B51" s="327"/>
      <c r="C51" s="327"/>
      <c r="D51" s="327"/>
      <c r="E51" s="327"/>
      <c r="F51" s="327"/>
      <c r="G51" s="327"/>
      <c r="H51" s="327"/>
      <c r="I51" s="327"/>
      <c r="J51" s="327"/>
      <c r="K51" s="327"/>
      <c r="L51" s="327"/>
    </row>
    <row r="52" spans="1:12" ht="19.5" x14ac:dyDescent="0.25">
      <c r="A52" s="314" t="s">
        <v>782</v>
      </c>
      <c r="B52" s="315"/>
      <c r="C52" s="315"/>
      <c r="D52" s="315"/>
      <c r="E52" s="315"/>
      <c r="F52" s="315"/>
      <c r="G52" s="315"/>
      <c r="H52" s="315"/>
      <c r="I52" s="315"/>
      <c r="J52" s="315"/>
      <c r="K52" s="315"/>
      <c r="L52" s="315"/>
    </row>
    <row r="53" spans="1:12" x14ac:dyDescent="0.25">
      <c r="A53" s="4"/>
      <c r="B53" s="316"/>
      <c r="C53" s="317"/>
      <c r="D53" s="316"/>
      <c r="E53" s="317"/>
      <c r="F53" s="316"/>
      <c r="G53" s="317"/>
      <c r="H53" s="317"/>
      <c r="I53" s="316" t="s">
        <v>572</v>
      </c>
      <c r="J53" s="316" t="s">
        <v>573</v>
      </c>
      <c r="K53" s="316" t="s">
        <v>572</v>
      </c>
      <c r="L53" s="317"/>
    </row>
    <row r="54" spans="1:12" x14ac:dyDescent="0.25">
      <c r="A54" s="120" t="s">
        <v>771</v>
      </c>
      <c r="B54" s="316" t="s">
        <v>574</v>
      </c>
      <c r="C54" s="316" t="s">
        <v>575</v>
      </c>
      <c r="D54" s="316" t="s">
        <v>576</v>
      </c>
      <c r="E54" s="316" t="s">
        <v>577</v>
      </c>
      <c r="F54" s="316" t="s">
        <v>578</v>
      </c>
      <c r="G54" s="316" t="s">
        <v>579</v>
      </c>
      <c r="H54" s="316" t="s">
        <v>580</v>
      </c>
      <c r="I54" s="316" t="s">
        <v>781</v>
      </c>
      <c r="J54" s="316" t="s">
        <v>582</v>
      </c>
      <c r="K54" s="316" t="s">
        <v>777</v>
      </c>
      <c r="L54" s="316" t="s">
        <v>122</v>
      </c>
    </row>
    <row r="55" spans="1:12" x14ac:dyDescent="0.25">
      <c r="A55" s="124" t="s">
        <v>53</v>
      </c>
      <c r="B55" s="327">
        <v>0</v>
      </c>
      <c r="C55" s="327">
        <v>0</v>
      </c>
      <c r="D55" s="327">
        <v>0</v>
      </c>
      <c r="E55" s="327">
        <v>0</v>
      </c>
      <c r="F55" s="327">
        <v>0</v>
      </c>
      <c r="G55" s="327">
        <v>0</v>
      </c>
      <c r="H55" s="327">
        <v>0</v>
      </c>
      <c r="I55" s="327">
        <v>0</v>
      </c>
      <c r="J55" s="327">
        <v>0</v>
      </c>
      <c r="K55" s="327">
        <v>0</v>
      </c>
      <c r="L55" s="327">
        <v>0</v>
      </c>
    </row>
    <row r="56" spans="1:12" x14ac:dyDescent="0.25">
      <c r="A56" s="124" t="s">
        <v>54</v>
      </c>
      <c r="B56" s="327">
        <v>0</v>
      </c>
      <c r="C56" s="327">
        <v>0</v>
      </c>
      <c r="D56" s="327">
        <v>0</v>
      </c>
      <c r="E56" s="327">
        <v>0</v>
      </c>
      <c r="F56" s="327">
        <v>0</v>
      </c>
      <c r="G56" s="327">
        <v>0</v>
      </c>
      <c r="H56" s="327">
        <v>0</v>
      </c>
      <c r="I56" s="327">
        <v>0</v>
      </c>
      <c r="J56" s="327">
        <v>0</v>
      </c>
      <c r="K56" s="327">
        <v>0</v>
      </c>
      <c r="L56" s="327">
        <v>0</v>
      </c>
    </row>
    <row r="57" spans="1:12" x14ac:dyDescent="0.25">
      <c r="A57" s="124" t="s">
        <v>55</v>
      </c>
      <c r="B57" s="327">
        <v>0.92466098282445086</v>
      </c>
      <c r="C57" s="327">
        <v>0.86350802750706435</v>
      </c>
      <c r="D57" s="327">
        <v>0.91065105333619523</v>
      </c>
      <c r="E57" s="327">
        <v>0.42100000000000004</v>
      </c>
      <c r="F57" s="327">
        <v>0.15434716001087681</v>
      </c>
      <c r="G57" s="327">
        <v>0.34658213725672743</v>
      </c>
      <c r="H57" s="327">
        <v>0.66053401402545908</v>
      </c>
      <c r="I57" s="327">
        <v>1.2660550662473111</v>
      </c>
      <c r="J57" s="327">
        <v>0.42819210446225653</v>
      </c>
      <c r="K57" s="327">
        <v>0.26731868949730075</v>
      </c>
      <c r="L57" s="327">
        <v>0.86392013111737254</v>
      </c>
    </row>
    <row r="58" spans="1:12" x14ac:dyDescent="0.25">
      <c r="A58" s="124" t="s">
        <v>56</v>
      </c>
      <c r="B58" s="327"/>
      <c r="C58" s="327"/>
      <c r="D58" s="327"/>
      <c r="E58" s="327"/>
      <c r="F58" s="327"/>
      <c r="G58" s="327"/>
      <c r="H58" s="327"/>
      <c r="I58" s="327"/>
      <c r="J58" s="327"/>
      <c r="K58" s="327"/>
      <c r="L58" s="327"/>
    </row>
    <row r="59" spans="1:12" x14ac:dyDescent="0.25">
      <c r="A59" s="319" t="s">
        <v>57</v>
      </c>
      <c r="B59" s="327">
        <v>0</v>
      </c>
      <c r="C59" s="327">
        <v>0</v>
      </c>
      <c r="D59" s="327">
        <v>0</v>
      </c>
      <c r="E59" s="327">
        <v>0</v>
      </c>
      <c r="F59" s="327">
        <v>0</v>
      </c>
      <c r="G59" s="327">
        <v>0</v>
      </c>
      <c r="H59" s="327">
        <v>0</v>
      </c>
      <c r="I59" s="327">
        <v>0</v>
      </c>
      <c r="J59" s="327">
        <v>0</v>
      </c>
      <c r="K59" s="327">
        <v>0</v>
      </c>
      <c r="L59" s="327">
        <v>0</v>
      </c>
    </row>
    <row r="60" spans="1:12" x14ac:dyDescent="0.25">
      <c r="A60" s="319" t="s">
        <v>58</v>
      </c>
      <c r="B60" s="327">
        <v>0</v>
      </c>
      <c r="C60" s="327">
        <v>0</v>
      </c>
      <c r="D60" s="327">
        <v>0</v>
      </c>
      <c r="E60" s="327">
        <v>0</v>
      </c>
      <c r="F60" s="327">
        <v>0</v>
      </c>
      <c r="G60" s="327">
        <v>0</v>
      </c>
      <c r="H60" s="327">
        <v>0</v>
      </c>
      <c r="I60" s="327">
        <v>0</v>
      </c>
      <c r="J60" s="327">
        <v>0</v>
      </c>
      <c r="K60" s="327">
        <v>0</v>
      </c>
      <c r="L60" s="327">
        <v>0</v>
      </c>
    </row>
    <row r="61" spans="1:12" x14ac:dyDescent="0.25">
      <c r="A61" s="222" t="s">
        <v>59</v>
      </c>
      <c r="B61" s="327">
        <v>0</v>
      </c>
      <c r="C61" s="327">
        <v>0</v>
      </c>
      <c r="D61" s="327">
        <v>0</v>
      </c>
      <c r="E61" s="327">
        <v>0</v>
      </c>
      <c r="F61" s="327">
        <v>0</v>
      </c>
      <c r="G61" s="327">
        <v>0</v>
      </c>
      <c r="H61" s="327">
        <v>0</v>
      </c>
      <c r="I61" s="327">
        <v>0</v>
      </c>
      <c r="J61" s="327">
        <v>0</v>
      </c>
      <c r="K61" s="327">
        <v>0</v>
      </c>
      <c r="L61" s="327">
        <v>0</v>
      </c>
    </row>
    <row r="62" spans="1:12" x14ac:dyDescent="0.25">
      <c r="A62" s="124" t="s">
        <v>60</v>
      </c>
      <c r="B62" s="327">
        <v>0</v>
      </c>
      <c r="C62" s="327">
        <v>0</v>
      </c>
      <c r="D62" s="327">
        <v>0</v>
      </c>
      <c r="E62" s="327">
        <v>0</v>
      </c>
      <c r="F62" s="327">
        <v>0</v>
      </c>
      <c r="G62" s="327">
        <v>0</v>
      </c>
      <c r="H62" s="327">
        <v>0</v>
      </c>
      <c r="I62" s="327">
        <v>0</v>
      </c>
      <c r="J62" s="327">
        <v>0</v>
      </c>
      <c r="K62" s="327">
        <v>0</v>
      </c>
      <c r="L62" s="327">
        <v>0</v>
      </c>
    </row>
    <row r="63" spans="1:12" x14ac:dyDescent="0.25">
      <c r="A63" s="124" t="s">
        <v>61</v>
      </c>
      <c r="B63" s="327">
        <v>0</v>
      </c>
      <c r="C63" s="327">
        <v>0</v>
      </c>
      <c r="D63" s="327">
        <v>0</v>
      </c>
      <c r="E63" s="327">
        <v>0</v>
      </c>
      <c r="F63" s="327">
        <v>0</v>
      </c>
      <c r="G63" s="327">
        <v>0</v>
      </c>
      <c r="H63" s="327">
        <v>0</v>
      </c>
      <c r="I63" s="327">
        <v>0</v>
      </c>
      <c r="J63" s="327">
        <v>0</v>
      </c>
      <c r="K63" s="327">
        <v>0</v>
      </c>
      <c r="L63" s="327">
        <v>0</v>
      </c>
    </row>
    <row r="64" spans="1:12" x14ac:dyDescent="0.25">
      <c r="A64" s="320" t="s">
        <v>62</v>
      </c>
      <c r="B64" s="329">
        <v>0.92466098282445086</v>
      </c>
      <c r="C64" s="329">
        <v>0.86350802750706435</v>
      </c>
      <c r="D64" s="329">
        <v>0.91065105333619523</v>
      </c>
      <c r="E64" s="329">
        <v>0.42100000000000004</v>
      </c>
      <c r="F64" s="329">
        <v>0.15434716001087681</v>
      </c>
      <c r="G64" s="329">
        <v>0.34658213725672743</v>
      </c>
      <c r="H64" s="329">
        <v>0.66053401402545908</v>
      </c>
      <c r="I64" s="329">
        <v>1.2660550662473111</v>
      </c>
      <c r="J64" s="329">
        <v>0.42819210446225653</v>
      </c>
      <c r="K64" s="329">
        <v>0.26731868949730075</v>
      </c>
      <c r="L64" s="329">
        <v>0.86392013111737254</v>
      </c>
    </row>
    <row r="65" spans="1:14" x14ac:dyDescent="0.25">
      <c r="A65" s="331"/>
      <c r="B65" s="327"/>
      <c r="C65" s="327"/>
      <c r="D65" s="327"/>
      <c r="E65" s="327"/>
      <c r="F65" s="327"/>
      <c r="G65" s="327"/>
      <c r="H65" s="327"/>
      <c r="I65" s="327"/>
      <c r="J65" s="327"/>
      <c r="K65" s="327"/>
      <c r="L65" s="327"/>
    </row>
    <row r="66" spans="1:14" s="32" customFormat="1" x14ac:dyDescent="0.25">
      <c r="A66" s="587" t="s">
        <v>783</v>
      </c>
      <c r="B66" s="587"/>
      <c r="C66" s="587"/>
      <c r="D66" s="587"/>
      <c r="E66" s="587"/>
      <c r="F66" s="587"/>
      <c r="G66" s="587"/>
      <c r="H66" s="587"/>
      <c r="I66" s="587"/>
      <c r="J66" s="587"/>
      <c r="K66" s="587"/>
      <c r="L66" s="587"/>
      <c r="M66" s="322"/>
    </row>
    <row r="67" spans="1:14" s="32" customFormat="1" x14ac:dyDescent="0.25">
      <c r="A67" s="322" t="s">
        <v>784</v>
      </c>
      <c r="B67" s="322"/>
      <c r="C67" s="322"/>
      <c r="D67" s="322"/>
      <c r="E67" s="322"/>
      <c r="F67" s="322"/>
      <c r="G67" s="322"/>
      <c r="H67" s="332"/>
      <c r="I67" s="332"/>
      <c r="J67" s="332"/>
      <c r="K67" s="332"/>
      <c r="L67" s="332"/>
      <c r="M67" s="332"/>
      <c r="N67" s="332"/>
    </row>
    <row r="68" spans="1:14" s="32" customFormat="1" x14ac:dyDescent="0.25">
      <c r="A68" s="325" t="s">
        <v>779</v>
      </c>
      <c r="B68" s="36"/>
      <c r="C68" s="36"/>
      <c r="D68" s="36"/>
      <c r="E68" s="36"/>
      <c r="F68" s="36"/>
      <c r="G68" s="36"/>
      <c r="H68" s="36"/>
      <c r="I68" s="36"/>
      <c r="J68" s="36"/>
      <c r="K68" s="36"/>
      <c r="L68" s="36"/>
    </row>
    <row r="69" spans="1:14" s="32" customFormat="1" x14ac:dyDescent="0.25">
      <c r="A69" s="21"/>
      <c r="B69" s="21"/>
      <c r="C69" s="21"/>
      <c r="D69" s="21"/>
      <c r="E69" s="21"/>
      <c r="F69" s="21"/>
      <c r="G69" s="21"/>
      <c r="H69" s="21"/>
      <c r="I69" s="21"/>
      <c r="J69" s="21"/>
      <c r="K69" s="21"/>
      <c r="L69" s="21"/>
    </row>
  </sheetData>
  <mergeCells count="1">
    <mergeCell ref="A66:L66"/>
  </mergeCells>
  <hyperlinks>
    <hyperlink ref="N1" location="Index!A1" display="Index"/>
  </hyperlinks>
  <pageMargins left="0.70866141732283472" right="0.70866141732283472" top="0.74803149606299213" bottom="0.74803149606299213" header="0.31496062992125984" footer="0.31496062992125984"/>
  <pageSetup paperSize="9" scale="9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zoomScaleNormal="100" zoomScaleSheetLayoutView="100" workbookViewId="0"/>
  </sheetViews>
  <sheetFormatPr defaultRowHeight="15" x14ac:dyDescent="0.25"/>
  <cols>
    <col min="1" max="1" width="27.42578125" customWidth="1"/>
    <col min="2" max="4" width="19.42578125" customWidth="1"/>
    <col min="5" max="5" width="15.42578125" customWidth="1"/>
    <col min="6" max="7" width="15.85546875" customWidth="1"/>
  </cols>
  <sheetData>
    <row r="1" spans="1:9" ht="19.5" x14ac:dyDescent="0.25">
      <c r="A1" s="38" t="s">
        <v>811</v>
      </c>
      <c r="B1" s="254"/>
      <c r="C1" s="254"/>
      <c r="D1" s="254"/>
      <c r="E1" s="254"/>
      <c r="F1" s="254"/>
      <c r="G1" s="254"/>
      <c r="I1" s="40" t="s">
        <v>46</v>
      </c>
    </row>
    <row r="2" spans="1:9" ht="18" x14ac:dyDescent="0.25">
      <c r="A2" s="310"/>
      <c r="B2" s="310"/>
      <c r="C2" s="310"/>
      <c r="D2" s="158" t="s">
        <v>766</v>
      </c>
      <c r="E2" s="310"/>
      <c r="F2" s="310"/>
      <c r="G2" s="310"/>
    </row>
    <row r="3" spans="1:9" x14ac:dyDescent="0.25">
      <c r="A3" s="45" t="s">
        <v>552</v>
      </c>
      <c r="B3" s="158" t="s">
        <v>54</v>
      </c>
      <c r="C3" s="158" t="s">
        <v>55</v>
      </c>
      <c r="D3" s="158" t="s">
        <v>767</v>
      </c>
      <c r="E3" s="158" t="s">
        <v>58</v>
      </c>
      <c r="F3" s="158" t="s">
        <v>60</v>
      </c>
      <c r="G3" s="158" t="s">
        <v>122</v>
      </c>
    </row>
    <row r="4" spans="1:9" x14ac:dyDescent="0.25">
      <c r="A4" s="311">
        <v>1</v>
      </c>
      <c r="B4" s="318">
        <v>752</v>
      </c>
      <c r="C4" s="318">
        <v>1703</v>
      </c>
      <c r="D4" s="318">
        <v>915</v>
      </c>
      <c r="E4" s="318">
        <v>5865</v>
      </c>
      <c r="F4" s="318">
        <v>307</v>
      </c>
      <c r="G4" s="318">
        <v>9542</v>
      </c>
    </row>
    <row r="5" spans="1:9" x14ac:dyDescent="0.25">
      <c r="A5" s="311">
        <v>2</v>
      </c>
      <c r="B5" s="318">
        <v>9524</v>
      </c>
      <c r="C5" s="318">
        <v>18521</v>
      </c>
      <c r="D5" s="318">
        <v>4879</v>
      </c>
      <c r="E5" s="318">
        <v>17854</v>
      </c>
      <c r="F5" s="318">
        <v>788</v>
      </c>
      <c r="G5" s="318">
        <v>51566</v>
      </c>
    </row>
    <row r="6" spans="1:9" x14ac:dyDescent="0.25">
      <c r="A6" s="311">
        <v>3</v>
      </c>
      <c r="B6" s="318">
        <v>5319</v>
      </c>
      <c r="C6" s="318">
        <v>64883</v>
      </c>
      <c r="D6" s="318">
        <v>4256</v>
      </c>
      <c r="E6" s="318">
        <v>21030</v>
      </c>
      <c r="F6" s="318">
        <v>481</v>
      </c>
      <c r="G6" s="318">
        <v>95969</v>
      </c>
    </row>
    <row r="7" spans="1:9" x14ac:dyDescent="0.25">
      <c r="A7" s="311">
        <v>4</v>
      </c>
      <c r="B7" s="318">
        <v>5866</v>
      </c>
      <c r="C7" s="318">
        <v>149384</v>
      </c>
      <c r="D7" s="318">
        <v>4292</v>
      </c>
      <c r="E7" s="318">
        <v>18412</v>
      </c>
      <c r="F7" s="318">
        <v>1439</v>
      </c>
      <c r="G7" s="318">
        <v>179393</v>
      </c>
    </row>
    <row r="8" spans="1:9" x14ac:dyDescent="0.25">
      <c r="A8" s="311">
        <v>5</v>
      </c>
      <c r="B8" s="318">
        <v>2933</v>
      </c>
      <c r="C8" s="318">
        <v>83820</v>
      </c>
      <c r="D8" s="318">
        <v>2177</v>
      </c>
      <c r="E8" s="318">
        <v>13121</v>
      </c>
      <c r="F8" s="318">
        <v>161</v>
      </c>
      <c r="G8" s="318">
        <v>102212</v>
      </c>
    </row>
    <row r="9" spans="1:9" x14ac:dyDescent="0.25">
      <c r="A9" s="311">
        <v>6</v>
      </c>
      <c r="B9" s="318">
        <v>3327</v>
      </c>
      <c r="C9" s="318">
        <v>32959</v>
      </c>
      <c r="D9" s="318">
        <v>1250</v>
      </c>
      <c r="E9" s="318">
        <v>7496</v>
      </c>
      <c r="F9" s="318">
        <v>358</v>
      </c>
      <c r="G9" s="318">
        <v>45390</v>
      </c>
    </row>
    <row r="10" spans="1:9" x14ac:dyDescent="0.25">
      <c r="A10" s="311">
        <v>7</v>
      </c>
      <c r="B10" s="318">
        <v>2236</v>
      </c>
      <c r="C10" s="318">
        <v>15383</v>
      </c>
      <c r="D10" s="318">
        <v>762</v>
      </c>
      <c r="E10" s="318">
        <v>5119</v>
      </c>
      <c r="F10" s="318">
        <v>0</v>
      </c>
      <c r="G10" s="318">
        <v>23500</v>
      </c>
    </row>
    <row r="11" spans="1:9" x14ac:dyDescent="0.25">
      <c r="A11" s="311">
        <v>8</v>
      </c>
      <c r="B11" s="318">
        <v>1017</v>
      </c>
      <c r="C11" s="318">
        <v>4210</v>
      </c>
      <c r="D11" s="318">
        <v>241</v>
      </c>
      <c r="E11" s="318">
        <v>2423</v>
      </c>
      <c r="F11" s="318">
        <v>0</v>
      </c>
      <c r="G11" s="318">
        <v>7891</v>
      </c>
    </row>
    <row r="12" spans="1:9" x14ac:dyDescent="0.25">
      <c r="A12" s="311">
        <v>9</v>
      </c>
      <c r="B12" s="318">
        <v>201</v>
      </c>
      <c r="C12" s="318">
        <v>888</v>
      </c>
      <c r="D12" s="318">
        <v>90</v>
      </c>
      <c r="E12" s="318">
        <v>526</v>
      </c>
      <c r="F12" s="318">
        <v>0</v>
      </c>
      <c r="G12" s="318">
        <v>1705</v>
      </c>
    </row>
    <row r="13" spans="1:9" x14ac:dyDescent="0.25">
      <c r="A13" s="311">
        <v>10</v>
      </c>
      <c r="B13" s="318">
        <v>1</v>
      </c>
      <c r="C13" s="318">
        <v>2000</v>
      </c>
      <c r="D13" s="318">
        <v>103</v>
      </c>
      <c r="E13" s="318">
        <v>414</v>
      </c>
      <c r="F13" s="318">
        <v>0</v>
      </c>
      <c r="G13" s="318">
        <v>2518</v>
      </c>
    </row>
    <row r="14" spans="1:9" x14ac:dyDescent="0.25">
      <c r="A14" s="311">
        <v>11</v>
      </c>
      <c r="B14" s="318">
        <v>4</v>
      </c>
      <c r="C14" s="318">
        <v>504</v>
      </c>
      <c r="D14" s="318">
        <v>24</v>
      </c>
      <c r="E14" s="318">
        <v>152</v>
      </c>
      <c r="F14" s="318">
        <v>0</v>
      </c>
      <c r="G14" s="318">
        <v>684</v>
      </c>
    </row>
    <row r="15" spans="1:9" x14ac:dyDescent="0.25">
      <c r="A15" s="258" t="s">
        <v>122</v>
      </c>
      <c r="B15" s="321">
        <v>31180</v>
      </c>
      <c r="C15" s="321">
        <v>374255</v>
      </c>
      <c r="D15" s="321">
        <v>18989</v>
      </c>
      <c r="E15" s="321">
        <v>92412</v>
      </c>
      <c r="F15" s="321">
        <v>3534</v>
      </c>
      <c r="G15" s="321">
        <v>520370</v>
      </c>
    </row>
    <row r="17" spans="1:8" ht="19.5" x14ac:dyDescent="0.25">
      <c r="A17" s="38" t="s">
        <v>811</v>
      </c>
      <c r="B17" s="254"/>
      <c r="C17" s="254"/>
      <c r="D17" s="254"/>
      <c r="E17" s="254"/>
      <c r="F17" s="254"/>
      <c r="G17" s="254"/>
    </row>
    <row r="18" spans="1:8" ht="18" x14ac:dyDescent="0.25">
      <c r="A18" s="310"/>
      <c r="B18" s="310"/>
      <c r="C18" s="310"/>
      <c r="D18" s="158" t="s">
        <v>766</v>
      </c>
      <c r="E18" s="310"/>
      <c r="F18" s="310"/>
      <c r="G18" s="310"/>
    </row>
    <row r="19" spans="1:8" x14ac:dyDescent="0.25">
      <c r="A19" s="45" t="s">
        <v>585</v>
      </c>
      <c r="B19" s="158" t="s">
        <v>54</v>
      </c>
      <c r="C19" s="158" t="s">
        <v>55</v>
      </c>
      <c r="D19" s="158" t="s">
        <v>767</v>
      </c>
      <c r="E19" s="158" t="s">
        <v>58</v>
      </c>
      <c r="F19" s="158" t="s">
        <v>60</v>
      </c>
      <c r="G19" s="158" t="s">
        <v>122</v>
      </c>
    </row>
    <row r="20" spans="1:8" x14ac:dyDescent="0.25">
      <c r="A20" s="333">
        <v>1</v>
      </c>
      <c r="B20" s="318">
        <v>655</v>
      </c>
      <c r="C20" s="318">
        <v>1381</v>
      </c>
      <c r="D20" s="318">
        <v>717</v>
      </c>
      <c r="E20" s="318">
        <v>5155</v>
      </c>
      <c r="F20" s="318">
        <v>354</v>
      </c>
      <c r="G20" s="318">
        <v>8262</v>
      </c>
      <c r="H20" s="180"/>
    </row>
    <row r="21" spans="1:8" x14ac:dyDescent="0.25">
      <c r="A21" s="334">
        <v>2</v>
      </c>
      <c r="B21" s="318">
        <v>8800</v>
      </c>
      <c r="C21" s="318">
        <v>19850</v>
      </c>
      <c r="D21" s="318">
        <v>4142</v>
      </c>
      <c r="E21" s="318">
        <v>15515</v>
      </c>
      <c r="F21" s="318">
        <v>1376</v>
      </c>
      <c r="G21" s="318">
        <v>49683</v>
      </c>
      <c r="H21" s="180"/>
    </row>
    <row r="22" spans="1:8" x14ac:dyDescent="0.25">
      <c r="A22" s="334">
        <v>3</v>
      </c>
      <c r="B22" s="318">
        <v>7244</v>
      </c>
      <c r="C22" s="318">
        <v>59246</v>
      </c>
      <c r="D22" s="318">
        <v>3562</v>
      </c>
      <c r="E22" s="318">
        <v>19486</v>
      </c>
      <c r="F22" s="318">
        <v>796</v>
      </c>
      <c r="G22" s="318">
        <v>90334</v>
      </c>
      <c r="H22" s="180"/>
    </row>
    <row r="23" spans="1:8" x14ac:dyDescent="0.25">
      <c r="A23" s="334">
        <v>4</v>
      </c>
      <c r="B23" s="318">
        <v>2472</v>
      </c>
      <c r="C23" s="318">
        <v>127686</v>
      </c>
      <c r="D23" s="318">
        <v>3030</v>
      </c>
      <c r="E23" s="318">
        <v>12359</v>
      </c>
      <c r="F23" s="318">
        <v>1994</v>
      </c>
      <c r="G23" s="318">
        <v>147541</v>
      </c>
      <c r="H23" s="180"/>
    </row>
    <row r="24" spans="1:8" x14ac:dyDescent="0.25">
      <c r="A24" s="311">
        <v>5</v>
      </c>
      <c r="B24" s="318">
        <v>5977</v>
      </c>
      <c r="C24" s="318">
        <v>94478</v>
      </c>
      <c r="D24" s="318">
        <v>1486</v>
      </c>
      <c r="E24" s="318">
        <v>9531</v>
      </c>
      <c r="F24" s="318">
        <v>676</v>
      </c>
      <c r="G24" s="318">
        <v>112148</v>
      </c>
    </row>
    <row r="25" spans="1:8" x14ac:dyDescent="0.25">
      <c r="A25" s="311">
        <v>6</v>
      </c>
      <c r="B25" s="318">
        <v>2282</v>
      </c>
      <c r="C25" s="318">
        <v>42221</v>
      </c>
      <c r="D25" s="318">
        <v>925</v>
      </c>
      <c r="E25" s="318">
        <v>6084</v>
      </c>
      <c r="F25" s="318">
        <v>166</v>
      </c>
      <c r="G25" s="318">
        <v>51678</v>
      </c>
    </row>
    <row r="26" spans="1:8" x14ac:dyDescent="0.25">
      <c r="A26" s="311">
        <v>7</v>
      </c>
      <c r="B26" s="318">
        <v>1530</v>
      </c>
      <c r="C26" s="318">
        <v>17635</v>
      </c>
      <c r="D26" s="318">
        <v>561</v>
      </c>
      <c r="E26" s="318">
        <v>4066</v>
      </c>
      <c r="F26" s="318">
        <v>0</v>
      </c>
      <c r="G26" s="318">
        <v>23792</v>
      </c>
    </row>
    <row r="27" spans="1:8" x14ac:dyDescent="0.25">
      <c r="A27" s="311">
        <v>8</v>
      </c>
      <c r="B27" s="318">
        <v>1028</v>
      </c>
      <c r="C27" s="318">
        <v>5423</v>
      </c>
      <c r="D27" s="318">
        <v>213</v>
      </c>
      <c r="E27" s="318">
        <v>2447</v>
      </c>
      <c r="F27" s="318">
        <v>0</v>
      </c>
      <c r="G27" s="318">
        <v>9111</v>
      </c>
    </row>
    <row r="28" spans="1:8" x14ac:dyDescent="0.25">
      <c r="A28" s="311">
        <v>9</v>
      </c>
      <c r="B28" s="318">
        <v>203</v>
      </c>
      <c r="C28" s="318">
        <v>282</v>
      </c>
      <c r="D28" s="318">
        <v>53</v>
      </c>
      <c r="E28" s="318">
        <v>524</v>
      </c>
      <c r="F28" s="318">
        <v>0</v>
      </c>
      <c r="G28" s="318">
        <v>1062</v>
      </c>
    </row>
    <row r="29" spans="1:8" x14ac:dyDescent="0.25">
      <c r="A29" s="311">
        <v>10</v>
      </c>
      <c r="B29" s="318">
        <v>0</v>
      </c>
      <c r="C29" s="318">
        <v>2043</v>
      </c>
      <c r="D29" s="318">
        <v>68</v>
      </c>
      <c r="E29" s="318">
        <v>481</v>
      </c>
      <c r="F29" s="318">
        <v>0</v>
      </c>
      <c r="G29" s="318">
        <v>2592</v>
      </c>
    </row>
    <row r="30" spans="1:8" x14ac:dyDescent="0.25">
      <c r="A30" s="311">
        <v>11</v>
      </c>
      <c r="B30" s="318">
        <v>150</v>
      </c>
      <c r="C30" s="318">
        <v>560</v>
      </c>
      <c r="D30" s="318">
        <v>11</v>
      </c>
      <c r="E30" s="318">
        <v>189</v>
      </c>
      <c r="F30" s="318">
        <v>0</v>
      </c>
      <c r="G30" s="318">
        <v>910</v>
      </c>
    </row>
    <row r="31" spans="1:8" x14ac:dyDescent="0.25">
      <c r="A31" s="258" t="s">
        <v>122</v>
      </c>
      <c r="B31" s="321">
        <v>30341</v>
      </c>
      <c r="C31" s="321">
        <v>370805</v>
      </c>
      <c r="D31" s="321">
        <v>14768</v>
      </c>
      <c r="E31" s="321">
        <v>75837</v>
      </c>
      <c r="F31" s="321">
        <v>5362</v>
      </c>
      <c r="G31" s="321">
        <v>497113</v>
      </c>
    </row>
  </sheetData>
  <hyperlinks>
    <hyperlink ref="I1" location="Index!A1" display="Index"/>
  </hyperlinks>
  <pageMargins left="0.70866141732283472" right="0.70866141732283472" top="0.74803149606299213" bottom="0.74803149606299213" header="0.31496062992125984" footer="0.31496062992125984"/>
  <pageSetup paperSize="9" fitToHeight="3"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showGridLines="0" zoomScaleNormal="100" zoomScaleSheetLayoutView="100" workbookViewId="0"/>
  </sheetViews>
  <sheetFormatPr defaultRowHeight="15" x14ac:dyDescent="0.25"/>
  <cols>
    <col min="1" max="1" width="56.7109375" customWidth="1"/>
    <col min="2" max="3" width="14.7109375" customWidth="1"/>
  </cols>
  <sheetData>
    <row r="1" spans="1:5" ht="19.5" x14ac:dyDescent="0.25">
      <c r="A1" s="38" t="s">
        <v>785</v>
      </c>
      <c r="B1" s="254"/>
      <c r="C1" s="254"/>
      <c r="E1" s="40" t="s">
        <v>46</v>
      </c>
    </row>
    <row r="2" spans="1:5" ht="18" customHeight="1" x14ac:dyDescent="0.25">
      <c r="A2" s="45" t="s">
        <v>49</v>
      </c>
      <c r="B2" s="335">
        <v>2016</v>
      </c>
      <c r="C2" s="335">
        <v>2015</v>
      </c>
      <c r="D2" s="336"/>
    </row>
    <row r="3" spans="1:5" ht="18" customHeight="1" x14ac:dyDescent="0.25">
      <c r="A3" s="159" t="s">
        <v>53</v>
      </c>
      <c r="B3" s="318">
        <v>0</v>
      </c>
      <c r="C3" s="318">
        <v>0</v>
      </c>
      <c r="D3" s="336"/>
    </row>
    <row r="4" spans="1:5" x14ac:dyDescent="0.25">
      <c r="A4" s="311" t="s">
        <v>54</v>
      </c>
      <c r="B4" s="318">
        <v>23.121535940000001</v>
      </c>
      <c r="C4" s="318">
        <v>0</v>
      </c>
      <c r="D4" s="337"/>
    </row>
    <row r="5" spans="1:5" x14ac:dyDescent="0.25">
      <c r="A5" s="311" t="s">
        <v>55</v>
      </c>
      <c r="B5" s="318">
        <v>3121.8400631499999</v>
      </c>
      <c r="C5" s="318">
        <v>3466.95059502</v>
      </c>
      <c r="D5" s="337"/>
    </row>
    <row r="6" spans="1:5" x14ac:dyDescent="0.25">
      <c r="A6" s="311" t="s">
        <v>56</v>
      </c>
      <c r="B6" s="318"/>
      <c r="C6" s="318"/>
      <c r="D6" s="337"/>
    </row>
    <row r="7" spans="1:5" x14ac:dyDescent="0.25">
      <c r="A7" s="338" t="s">
        <v>57</v>
      </c>
      <c r="B7" s="318">
        <v>633.64180940999995</v>
      </c>
      <c r="C7" s="318">
        <v>594.00997070000005</v>
      </c>
      <c r="D7" s="337"/>
    </row>
    <row r="8" spans="1:5" x14ac:dyDescent="0.25">
      <c r="A8" s="338" t="s">
        <v>58</v>
      </c>
      <c r="B8" s="318">
        <v>857.75281645000007</v>
      </c>
      <c r="C8" s="318">
        <v>1348.7454962199999</v>
      </c>
      <c r="D8" s="337"/>
    </row>
    <row r="9" spans="1:5" x14ac:dyDescent="0.25">
      <c r="A9" s="311" t="s">
        <v>59</v>
      </c>
      <c r="B9" s="318">
        <v>0</v>
      </c>
      <c r="C9" s="318">
        <v>0</v>
      </c>
      <c r="D9" s="337"/>
    </row>
    <row r="10" spans="1:5" x14ac:dyDescent="0.25">
      <c r="A10" s="311" t="s">
        <v>60</v>
      </c>
      <c r="B10" s="318">
        <v>0</v>
      </c>
      <c r="C10" s="318">
        <v>0</v>
      </c>
      <c r="D10" s="337"/>
    </row>
    <row r="11" spans="1:5" x14ac:dyDescent="0.25">
      <c r="A11" s="311" t="s">
        <v>603</v>
      </c>
      <c r="B11" s="318">
        <v>0</v>
      </c>
      <c r="C11" s="318">
        <v>0</v>
      </c>
      <c r="D11" s="337"/>
    </row>
    <row r="12" spans="1:5" x14ac:dyDescent="0.25">
      <c r="A12" s="339" t="s">
        <v>122</v>
      </c>
      <c r="B12" s="321">
        <v>4636.3562249500001</v>
      </c>
      <c r="C12" s="321">
        <v>5409.7060619399999</v>
      </c>
      <c r="D12" s="337"/>
    </row>
    <row r="13" spans="1:5" x14ac:dyDescent="0.25">
      <c r="D13" s="337"/>
    </row>
    <row r="14" spans="1:5" x14ac:dyDescent="0.25">
      <c r="D14" s="336"/>
    </row>
    <row r="15" spans="1:5" x14ac:dyDescent="0.25">
      <c r="D15" s="32"/>
    </row>
  </sheetData>
  <hyperlinks>
    <hyperlink ref="E1" location="Index!A1" display="Index"/>
  </hyperlinks>
  <pageMargins left="0.70866141732283472" right="0.70866141732283472" top="0.74803149606299213" bottom="0.74803149606299213" header="0.31496062992125984" footer="0.31496062992125984"/>
  <pageSetup paperSize="9" fitToHeight="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showGridLines="0" zoomScaleNormal="100" zoomScaleSheetLayoutView="100" workbookViewId="0"/>
  </sheetViews>
  <sheetFormatPr defaultRowHeight="15" x14ac:dyDescent="0.25"/>
  <cols>
    <col min="1" max="1" width="27.42578125" customWidth="1"/>
    <col min="2" max="2" width="14.85546875" customWidth="1"/>
    <col min="3" max="5" width="19.42578125" customWidth="1"/>
    <col min="6" max="6" width="15.42578125" customWidth="1"/>
  </cols>
  <sheetData>
    <row r="1" spans="1:8" ht="19.5" x14ac:dyDescent="0.25">
      <c r="A1" s="38" t="s">
        <v>786</v>
      </c>
      <c r="B1" s="254"/>
      <c r="C1" s="254"/>
      <c r="D1" s="254"/>
      <c r="E1" s="254"/>
      <c r="F1" s="254"/>
      <c r="H1" s="40" t="s">
        <v>46</v>
      </c>
    </row>
    <row r="2" spans="1:8" ht="18" x14ac:dyDescent="0.25">
      <c r="A2" s="310"/>
      <c r="B2" s="310"/>
      <c r="C2" s="310"/>
      <c r="D2" s="158" t="s">
        <v>766</v>
      </c>
      <c r="E2" s="310"/>
      <c r="F2" s="310"/>
    </row>
    <row r="3" spans="1:8" x14ac:dyDescent="0.25">
      <c r="A3" s="45" t="s">
        <v>49</v>
      </c>
      <c r="B3" s="158" t="s">
        <v>54</v>
      </c>
      <c r="C3" s="158" t="s">
        <v>55</v>
      </c>
      <c r="D3" s="158" t="s">
        <v>767</v>
      </c>
      <c r="E3" s="158" t="s">
        <v>58</v>
      </c>
      <c r="F3" s="158" t="s">
        <v>122</v>
      </c>
    </row>
    <row r="4" spans="1:8" x14ac:dyDescent="0.25">
      <c r="A4" s="311">
        <v>2016</v>
      </c>
      <c r="B4" s="311" t="s">
        <v>50</v>
      </c>
      <c r="C4" s="311" t="s">
        <v>50</v>
      </c>
      <c r="D4" s="311" t="s">
        <v>50</v>
      </c>
      <c r="E4" s="311" t="s">
        <v>50</v>
      </c>
      <c r="F4" s="311" t="s">
        <v>50</v>
      </c>
    </row>
    <row r="5" spans="1:8" x14ac:dyDescent="0.25">
      <c r="A5" s="311" t="s">
        <v>787</v>
      </c>
      <c r="B5" s="253">
        <v>78.663874229999905</v>
      </c>
      <c r="C5" s="144">
        <v>9794.231817440048</v>
      </c>
      <c r="D5" s="144">
        <v>2325.0609708100001</v>
      </c>
      <c r="E5" s="144">
        <v>2731.1596892100001</v>
      </c>
      <c r="F5" s="144">
        <v>14929.116351690058</v>
      </c>
    </row>
    <row r="6" spans="1:8" x14ac:dyDescent="0.25">
      <c r="A6" s="311" t="s">
        <v>788</v>
      </c>
      <c r="B6" s="318">
        <v>23.121535940000001</v>
      </c>
      <c r="C6" s="144">
        <v>3121.8400631499999</v>
      </c>
      <c r="D6" s="144">
        <v>633.64180940999995</v>
      </c>
      <c r="E6" s="144">
        <v>857.75281645000007</v>
      </c>
      <c r="F6" s="144">
        <v>4636.3562249500001</v>
      </c>
    </row>
    <row r="7" spans="1:8" x14ac:dyDescent="0.25">
      <c r="A7" s="311">
        <v>2015</v>
      </c>
      <c r="B7" s="257" t="s">
        <v>50</v>
      </c>
      <c r="C7" s="257" t="s">
        <v>50</v>
      </c>
      <c r="D7" s="257" t="s">
        <v>50</v>
      </c>
      <c r="E7" s="257" t="s">
        <v>50</v>
      </c>
      <c r="F7" s="257" t="s">
        <v>50</v>
      </c>
    </row>
    <row r="8" spans="1:8" x14ac:dyDescent="0.25">
      <c r="A8" s="334" t="s">
        <v>787</v>
      </c>
      <c r="B8" s="144">
        <v>45.327237870000012</v>
      </c>
      <c r="C8" s="144">
        <v>12237.42085062007</v>
      </c>
      <c r="D8" s="144">
        <v>1805.46847852</v>
      </c>
      <c r="E8" s="144">
        <v>3660.32966373</v>
      </c>
      <c r="F8" s="144">
        <v>17748.546230740092</v>
      </c>
    </row>
    <row r="9" spans="1:8" x14ac:dyDescent="0.25">
      <c r="A9" s="334" t="s">
        <v>788</v>
      </c>
      <c r="B9" s="144">
        <v>0</v>
      </c>
      <c r="C9" s="144">
        <v>3466.95059502</v>
      </c>
      <c r="D9" s="144">
        <v>594.00997070000005</v>
      </c>
      <c r="E9" s="144">
        <v>1348.7454962199999</v>
      </c>
      <c r="F9" s="144">
        <v>5409.7060619399999</v>
      </c>
    </row>
    <row r="10" spans="1:8" x14ac:dyDescent="0.25">
      <c r="A10" s="238"/>
      <c r="B10" s="238"/>
      <c r="C10" s="238"/>
      <c r="D10" s="238"/>
      <c r="E10" s="238"/>
      <c r="F10" s="238"/>
      <c r="G10" s="180"/>
    </row>
  </sheetData>
  <hyperlinks>
    <hyperlink ref="H1" location="Index!A1" display="Index"/>
  </hyperlinks>
  <pageMargins left="0.70866141732283472" right="0.70866141732283472" top="0.74803149606299213" bottom="0.74803149606299213" header="0.31496062992125984" footer="0.31496062992125984"/>
  <pageSetup paperSize="9" fitToHeight="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zoomScaleNormal="100" zoomScaleSheetLayoutView="100" workbookViewId="0"/>
  </sheetViews>
  <sheetFormatPr defaultRowHeight="15" x14ac:dyDescent="0.25"/>
  <cols>
    <col min="1" max="1" width="27.42578125" style="342" customWidth="1"/>
    <col min="2" max="2" width="9.140625" style="342" bestFit="1" customWidth="1"/>
    <col min="3" max="3" width="16.7109375" style="342" bestFit="1" customWidth="1"/>
    <col min="4" max="4" width="19.42578125" style="342" customWidth="1"/>
    <col min="5" max="5" width="17.28515625" style="342" bestFit="1" customWidth="1"/>
    <col min="6" max="6" width="9.85546875" style="342" customWidth="1"/>
    <col min="7" max="16384" width="9.140625" style="342"/>
  </cols>
  <sheetData>
    <row r="1" spans="1:8" ht="19.5" x14ac:dyDescent="0.25">
      <c r="A1" s="340" t="s">
        <v>789</v>
      </c>
      <c r="B1" s="341"/>
      <c r="C1" s="341"/>
      <c r="D1" s="341"/>
      <c r="E1" s="341"/>
      <c r="F1" s="341"/>
      <c r="H1" s="40" t="s">
        <v>46</v>
      </c>
    </row>
    <row r="2" spans="1:8" ht="18" x14ac:dyDescent="0.25">
      <c r="A2" s="343"/>
      <c r="B2" s="344"/>
      <c r="C2" s="344"/>
      <c r="D2" s="345" t="s">
        <v>766</v>
      </c>
      <c r="E2" s="344"/>
      <c r="F2" s="344"/>
    </row>
    <row r="3" spans="1:8" x14ac:dyDescent="0.25">
      <c r="A3" s="346" t="s">
        <v>790</v>
      </c>
      <c r="B3" s="345" t="s">
        <v>54</v>
      </c>
      <c r="C3" s="345" t="s">
        <v>55</v>
      </c>
      <c r="D3" s="345" t="s">
        <v>767</v>
      </c>
      <c r="E3" s="345" t="s">
        <v>58</v>
      </c>
      <c r="F3" s="345" t="s">
        <v>122</v>
      </c>
    </row>
    <row r="4" spans="1:8" x14ac:dyDescent="0.25">
      <c r="A4" s="347">
        <v>2016</v>
      </c>
      <c r="B4" s="348" t="s">
        <v>50</v>
      </c>
      <c r="C4" s="348" t="s">
        <v>50</v>
      </c>
      <c r="D4" s="348" t="s">
        <v>50</v>
      </c>
      <c r="E4" s="348" t="s">
        <v>50</v>
      </c>
      <c r="F4" s="348"/>
    </row>
    <row r="5" spans="1:8" x14ac:dyDescent="0.25">
      <c r="A5" s="348" t="s">
        <v>791</v>
      </c>
      <c r="B5" s="349">
        <v>0.24</v>
      </c>
      <c r="C5" s="350">
        <v>0.99</v>
      </c>
      <c r="D5" s="349">
        <v>0.42</v>
      </c>
      <c r="E5" s="349">
        <v>0.73</v>
      </c>
      <c r="F5" s="349">
        <v>0.64</v>
      </c>
    </row>
    <row r="6" spans="1:8" x14ac:dyDescent="0.25">
      <c r="A6" s="348" t="s">
        <v>792</v>
      </c>
      <c r="B6" s="349">
        <v>0.34</v>
      </c>
      <c r="C6" s="350">
        <v>1.75</v>
      </c>
      <c r="D6" s="349">
        <v>0.96</v>
      </c>
      <c r="E6" s="349">
        <v>1.7</v>
      </c>
      <c r="F6" s="349">
        <v>1.47</v>
      </c>
    </row>
    <row r="7" spans="1:8" x14ac:dyDescent="0.25">
      <c r="A7" s="347">
        <v>2015</v>
      </c>
      <c r="B7" s="349" t="s">
        <v>50</v>
      </c>
      <c r="C7" s="349" t="s">
        <v>50</v>
      </c>
      <c r="D7" s="349" t="s">
        <v>50</v>
      </c>
      <c r="E7" s="349" t="s">
        <v>50</v>
      </c>
      <c r="F7" s="349"/>
    </row>
    <row r="8" spans="1:8" x14ac:dyDescent="0.25">
      <c r="A8" s="348" t="s">
        <v>791</v>
      </c>
      <c r="B8" s="350">
        <v>0.24</v>
      </c>
      <c r="C8" s="349">
        <v>1.59</v>
      </c>
      <c r="D8" s="350">
        <v>0.51</v>
      </c>
      <c r="E8" s="350">
        <v>0.78</v>
      </c>
      <c r="F8" s="350">
        <v>0.71</v>
      </c>
    </row>
    <row r="9" spans="1:8" s="355" customFormat="1" x14ac:dyDescent="0.25">
      <c r="A9" s="351" t="s">
        <v>792</v>
      </c>
      <c r="B9" s="352">
        <v>0.34</v>
      </c>
      <c r="C9" s="352">
        <v>1.69</v>
      </c>
      <c r="D9" s="352">
        <v>0.92</v>
      </c>
      <c r="E9" s="352">
        <v>1.68</v>
      </c>
      <c r="F9" s="352">
        <v>1.45</v>
      </c>
    </row>
    <row r="10" spans="1:8" x14ac:dyDescent="0.25">
      <c r="A10" s="353"/>
      <c r="B10" s="350"/>
      <c r="C10" s="350"/>
      <c r="D10" s="350"/>
      <c r="E10" s="350"/>
      <c r="F10" s="350"/>
    </row>
    <row r="11" spans="1:8" ht="34.5" customHeight="1" x14ac:dyDescent="0.25">
      <c r="A11" s="588" t="s">
        <v>793</v>
      </c>
      <c r="B11" s="588"/>
      <c r="C11" s="588"/>
      <c r="D11" s="588"/>
      <c r="E11" s="588"/>
      <c r="F11" s="588"/>
    </row>
    <row r="12" spans="1:8" ht="37.5" customHeight="1" x14ac:dyDescent="0.25">
      <c r="A12" s="589" t="s">
        <v>794</v>
      </c>
      <c r="B12" s="589"/>
      <c r="C12" s="589"/>
      <c r="D12" s="589"/>
      <c r="E12" s="589"/>
      <c r="F12" s="589"/>
    </row>
    <row r="13" spans="1:8" x14ac:dyDescent="0.25">
      <c r="A13" s="354"/>
      <c r="B13" s="355"/>
      <c r="C13" s="355"/>
      <c r="D13" s="355"/>
      <c r="E13" s="355"/>
    </row>
    <row r="14" spans="1:8" x14ac:dyDescent="0.25">
      <c r="A14" s="590"/>
      <c r="B14" s="590"/>
      <c r="C14" s="590"/>
      <c r="D14" s="590"/>
      <c r="E14" s="590"/>
      <c r="F14" s="356"/>
    </row>
    <row r="15" spans="1:8" x14ac:dyDescent="0.25">
      <c r="A15" s="590"/>
      <c r="B15" s="590"/>
      <c r="C15" s="590"/>
      <c r="D15" s="590"/>
      <c r="E15" s="590"/>
      <c r="F15" s="356"/>
    </row>
    <row r="16" spans="1:8" x14ac:dyDescent="0.25">
      <c r="A16" s="590"/>
      <c r="B16" s="590"/>
      <c r="C16" s="590"/>
      <c r="D16" s="590"/>
      <c r="E16" s="590"/>
      <c r="F16" s="356"/>
    </row>
    <row r="17" spans="1:6" ht="15" customHeight="1" x14ac:dyDescent="0.25">
      <c r="A17" s="354"/>
      <c r="B17" s="354"/>
      <c r="C17" s="354"/>
      <c r="D17" s="354"/>
      <c r="E17" s="354"/>
      <c r="F17" s="354"/>
    </row>
    <row r="18" spans="1:6" x14ac:dyDescent="0.25">
      <c r="A18" s="354"/>
      <c r="B18" s="354"/>
      <c r="C18" s="354"/>
      <c r="D18" s="354"/>
      <c r="E18" s="354"/>
      <c r="F18" s="354"/>
    </row>
  </sheetData>
  <mergeCells count="3">
    <mergeCell ref="A11:F11"/>
    <mergeCell ref="A12:F12"/>
    <mergeCell ref="A14:E16"/>
  </mergeCells>
  <hyperlinks>
    <hyperlink ref="H1" location="Index!A1" display="Index"/>
  </hyperlinks>
  <pageMargins left="0.70866141732283472" right="0.70866141732283472" top="0.74803149606299213" bottom="0.74803149606299213" header="0.31496062992125984" footer="0.31496062992125984"/>
  <pageSetup paperSize="9" fitToHeight="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showGridLines="0" zoomScaleNormal="100" zoomScaleSheetLayoutView="100" workbookViewId="0"/>
  </sheetViews>
  <sheetFormatPr defaultRowHeight="15" x14ac:dyDescent="0.25"/>
  <cols>
    <col min="1" max="1" width="27.42578125" customWidth="1"/>
    <col min="2" max="2" width="9.140625" bestFit="1" customWidth="1"/>
    <col min="3" max="3" width="16.7109375" bestFit="1" customWidth="1"/>
    <col min="4" max="4" width="19.42578125" bestFit="1" customWidth="1"/>
    <col min="5" max="5" width="17.28515625" bestFit="1" customWidth="1"/>
  </cols>
  <sheetData>
    <row r="1" spans="1:8" ht="19.5" x14ac:dyDescent="0.25">
      <c r="A1" s="357" t="s">
        <v>795</v>
      </c>
      <c r="B1" s="358"/>
      <c r="C1" s="358"/>
      <c r="D1" s="358"/>
      <c r="E1" s="358"/>
      <c r="F1" s="358"/>
      <c r="H1" s="40" t="s">
        <v>46</v>
      </c>
    </row>
    <row r="2" spans="1:8" ht="18" x14ac:dyDescent="0.25">
      <c r="A2" s="359"/>
      <c r="B2" s="310"/>
      <c r="C2" s="310"/>
      <c r="D2" s="158" t="s">
        <v>766</v>
      </c>
      <c r="E2" s="310"/>
      <c r="F2" s="310"/>
    </row>
    <row r="3" spans="1:8" x14ac:dyDescent="0.25">
      <c r="A3" s="360" t="s">
        <v>796</v>
      </c>
      <c r="B3" s="158" t="s">
        <v>54</v>
      </c>
      <c r="C3" s="158" t="s">
        <v>55</v>
      </c>
      <c r="D3" s="158" t="s">
        <v>767</v>
      </c>
      <c r="E3" s="158" t="s">
        <v>58</v>
      </c>
      <c r="F3" s="158" t="s">
        <v>122</v>
      </c>
    </row>
    <row r="4" spans="1:8" x14ac:dyDescent="0.25">
      <c r="A4" s="361">
        <v>2016</v>
      </c>
      <c r="B4" s="370"/>
      <c r="C4" s="362"/>
      <c r="D4" s="362"/>
      <c r="E4" s="362"/>
      <c r="F4" s="362"/>
    </row>
    <row r="5" spans="1:8" x14ac:dyDescent="0.25">
      <c r="A5" s="363" t="s">
        <v>797</v>
      </c>
      <c r="B5" s="395" t="s">
        <v>633</v>
      </c>
      <c r="C5" s="364">
        <v>27</v>
      </c>
      <c r="D5" s="364">
        <v>16</v>
      </c>
      <c r="E5" s="364">
        <v>37</v>
      </c>
      <c r="F5" s="364">
        <v>31</v>
      </c>
    </row>
    <row r="6" spans="1:8" x14ac:dyDescent="0.25">
      <c r="A6" s="362" t="s">
        <v>792</v>
      </c>
      <c r="B6" s="395" t="s">
        <v>633</v>
      </c>
      <c r="C6" s="364">
        <v>31</v>
      </c>
      <c r="D6" s="364">
        <v>22</v>
      </c>
      <c r="E6" s="364">
        <v>51</v>
      </c>
      <c r="F6" s="364">
        <v>42</v>
      </c>
    </row>
    <row r="7" spans="1:8" x14ac:dyDescent="0.25">
      <c r="A7" s="361">
        <v>2015</v>
      </c>
      <c r="B7" s="395"/>
      <c r="C7" s="365"/>
      <c r="D7" s="365"/>
      <c r="E7" s="365"/>
      <c r="F7" s="365"/>
    </row>
    <row r="8" spans="1:8" x14ac:dyDescent="0.25">
      <c r="A8" s="363" t="s">
        <v>797</v>
      </c>
      <c r="B8" s="396" t="s">
        <v>633</v>
      </c>
      <c r="C8" s="366">
        <v>24</v>
      </c>
      <c r="D8" s="366">
        <v>21</v>
      </c>
      <c r="E8" s="366">
        <v>50</v>
      </c>
      <c r="F8" s="366">
        <v>39</v>
      </c>
    </row>
    <row r="9" spans="1:8" s="180" customFormat="1" x14ac:dyDescent="0.25">
      <c r="A9" s="397" t="s">
        <v>792</v>
      </c>
      <c r="B9" s="398">
        <v>10</v>
      </c>
      <c r="C9" s="399">
        <v>35</v>
      </c>
      <c r="D9" s="399">
        <v>23</v>
      </c>
      <c r="E9" s="399">
        <v>51</v>
      </c>
      <c r="F9" s="399">
        <v>42</v>
      </c>
    </row>
    <row r="10" spans="1:8" x14ac:dyDescent="0.25">
      <c r="A10" s="367"/>
      <c r="B10" s="366"/>
      <c r="C10" s="366"/>
      <c r="D10" s="366"/>
      <c r="E10" s="366"/>
      <c r="F10" s="366"/>
    </row>
  </sheetData>
  <hyperlinks>
    <hyperlink ref="H1" location="Index!A1" display="Index"/>
  </hyperlinks>
  <pageMargins left="0.70866141732283472" right="0.70866141732283472" top="0.74803149606299213" bottom="0.74803149606299213" header="0.31496062992125984" footer="0.31496062992125984"/>
  <pageSetup paperSize="9" orientation="landscape" r:id="rId1"/>
  <colBreaks count="1" manualBreakCount="1">
    <brk id="5"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zoomScaleNormal="100" zoomScaleSheetLayoutView="100" workbookViewId="0"/>
  </sheetViews>
  <sheetFormatPr defaultRowHeight="15" x14ac:dyDescent="0.25"/>
  <cols>
    <col min="1" max="1" width="43.7109375" customWidth="1"/>
    <col min="2" max="13" width="8" customWidth="1"/>
  </cols>
  <sheetData>
    <row r="1" spans="1:15" ht="19.5" x14ac:dyDescent="0.25">
      <c r="A1" s="371" t="s">
        <v>800</v>
      </c>
      <c r="B1" s="372"/>
      <c r="C1" s="372"/>
      <c r="D1" s="372"/>
      <c r="E1" s="372"/>
      <c r="F1" s="372"/>
      <c r="G1" s="372"/>
      <c r="H1" s="371"/>
      <c r="I1" s="372"/>
      <c r="J1" s="372"/>
      <c r="K1" s="372"/>
      <c r="L1" s="372"/>
      <c r="M1" s="372"/>
      <c r="O1" s="40" t="s">
        <v>46</v>
      </c>
    </row>
    <row r="2" spans="1:15" ht="18" customHeight="1" x14ac:dyDescent="0.25">
      <c r="A2" s="120" t="s">
        <v>552</v>
      </c>
      <c r="B2" s="373">
        <v>1</v>
      </c>
      <c r="C2" s="373">
        <v>2</v>
      </c>
      <c r="D2" s="373">
        <v>3</v>
      </c>
      <c r="E2" s="373">
        <v>4</v>
      </c>
      <c r="F2" s="373">
        <v>5</v>
      </c>
      <c r="G2" s="373">
        <v>6</v>
      </c>
      <c r="H2" s="373">
        <v>7</v>
      </c>
      <c r="I2" s="373">
        <v>8</v>
      </c>
      <c r="J2" s="373">
        <v>9</v>
      </c>
      <c r="K2" s="373">
        <v>10</v>
      </c>
      <c r="L2" s="373">
        <v>11</v>
      </c>
      <c r="M2" s="374" t="s">
        <v>122</v>
      </c>
    </row>
    <row r="3" spans="1:15" x14ac:dyDescent="0.25">
      <c r="A3" s="57" t="s">
        <v>52</v>
      </c>
      <c r="B3" s="375"/>
      <c r="C3" s="375"/>
      <c r="D3" s="375"/>
      <c r="E3" s="375"/>
      <c r="F3" s="375"/>
      <c r="G3" s="375"/>
      <c r="H3" s="375"/>
      <c r="I3" s="375"/>
      <c r="J3" s="57"/>
      <c r="K3" s="375"/>
      <c r="L3" s="375"/>
      <c r="M3" s="375"/>
    </row>
    <row r="4" spans="1:15" x14ac:dyDescent="0.25">
      <c r="A4" s="57" t="s">
        <v>53</v>
      </c>
      <c r="B4" s="170">
        <v>0</v>
      </c>
      <c r="C4" s="170">
        <v>0</v>
      </c>
      <c r="D4" s="170">
        <v>0</v>
      </c>
      <c r="E4" s="170">
        <v>0</v>
      </c>
      <c r="F4" s="170">
        <v>0</v>
      </c>
      <c r="G4" s="170">
        <v>0</v>
      </c>
      <c r="H4" s="170">
        <v>0</v>
      </c>
      <c r="I4" s="170">
        <v>0</v>
      </c>
      <c r="J4" s="170">
        <v>0</v>
      </c>
      <c r="K4" s="170">
        <v>0</v>
      </c>
      <c r="L4" s="170">
        <v>0</v>
      </c>
      <c r="M4" s="170">
        <v>0</v>
      </c>
    </row>
    <row r="5" spans="1:15" x14ac:dyDescent="0.25">
      <c r="A5" s="57" t="s">
        <v>54</v>
      </c>
      <c r="B5" s="170">
        <v>1802.0805421300001</v>
      </c>
      <c r="C5" s="170">
        <v>386.97743592</v>
      </c>
      <c r="D5" s="170">
        <v>61.991242569999983</v>
      </c>
      <c r="E5" s="170">
        <v>9.445849250000002</v>
      </c>
      <c r="F5" s="170">
        <v>0.70700890000000005</v>
      </c>
      <c r="G5" s="170">
        <v>0</v>
      </c>
      <c r="H5" s="170">
        <v>0</v>
      </c>
      <c r="I5" s="170">
        <v>0</v>
      </c>
      <c r="J5" s="170">
        <v>0</v>
      </c>
      <c r="K5" s="170">
        <v>0</v>
      </c>
      <c r="L5" s="170">
        <v>0</v>
      </c>
      <c r="M5" s="170">
        <v>2314.1401743900005</v>
      </c>
    </row>
    <row r="6" spans="1:15" x14ac:dyDescent="0.25">
      <c r="A6" s="57" t="s">
        <v>55</v>
      </c>
      <c r="B6" s="170">
        <v>0</v>
      </c>
      <c r="C6" s="170">
        <v>18.967108180000004</v>
      </c>
      <c r="D6" s="170">
        <v>28.976338090000002</v>
      </c>
      <c r="E6" s="170">
        <v>0</v>
      </c>
      <c r="F6" s="170">
        <v>0</v>
      </c>
      <c r="G6" s="170">
        <v>0</v>
      </c>
      <c r="H6" s="170">
        <v>0</v>
      </c>
      <c r="I6" s="170">
        <v>0</v>
      </c>
      <c r="J6" s="170">
        <v>0</v>
      </c>
      <c r="K6" s="170">
        <v>0</v>
      </c>
      <c r="L6" s="170">
        <v>0</v>
      </c>
      <c r="M6" s="170">
        <v>47.94344627000001</v>
      </c>
    </row>
    <row r="7" spans="1:15" x14ac:dyDescent="0.25">
      <c r="A7" s="57" t="s">
        <v>56</v>
      </c>
      <c r="B7" s="170"/>
      <c r="C7" s="170"/>
      <c r="D7" s="170"/>
      <c r="E7" s="170"/>
      <c r="F7" s="170"/>
      <c r="G7" s="170"/>
      <c r="H7" s="170"/>
      <c r="I7" s="170"/>
      <c r="J7" s="170"/>
      <c r="K7" s="170"/>
      <c r="L7" s="170"/>
      <c r="M7" s="170"/>
    </row>
    <row r="8" spans="1:15" x14ac:dyDescent="0.25">
      <c r="A8" s="179" t="s">
        <v>57</v>
      </c>
      <c r="B8" s="170">
        <v>0</v>
      </c>
      <c r="C8" s="170">
        <v>0</v>
      </c>
      <c r="D8" s="170">
        <v>0</v>
      </c>
      <c r="E8" s="170">
        <v>0</v>
      </c>
      <c r="F8" s="170">
        <v>0</v>
      </c>
      <c r="G8" s="170">
        <v>0</v>
      </c>
      <c r="H8" s="170">
        <v>0</v>
      </c>
      <c r="I8" s="170">
        <v>0</v>
      </c>
      <c r="J8" s="170">
        <v>0</v>
      </c>
      <c r="K8" s="170">
        <v>0</v>
      </c>
      <c r="L8" s="170">
        <v>0</v>
      </c>
      <c r="M8" s="170">
        <v>0</v>
      </c>
    </row>
    <row r="9" spans="1:15" x14ac:dyDescent="0.25">
      <c r="A9" s="179" t="s">
        <v>58</v>
      </c>
      <c r="B9" s="170">
        <v>0</v>
      </c>
      <c r="C9" s="170">
        <v>0</v>
      </c>
      <c r="D9" s="170">
        <v>0</v>
      </c>
      <c r="E9" s="170">
        <v>0</v>
      </c>
      <c r="F9" s="170">
        <v>0</v>
      </c>
      <c r="G9" s="170">
        <v>0</v>
      </c>
      <c r="H9" s="170">
        <v>0</v>
      </c>
      <c r="I9" s="170">
        <v>0</v>
      </c>
      <c r="J9" s="170">
        <v>0</v>
      </c>
      <c r="K9" s="170">
        <v>0</v>
      </c>
      <c r="L9" s="170">
        <v>0</v>
      </c>
      <c r="M9" s="170">
        <v>0</v>
      </c>
    </row>
    <row r="10" spans="1:15" x14ac:dyDescent="0.25">
      <c r="A10" s="57" t="s">
        <v>59</v>
      </c>
      <c r="B10" s="170">
        <v>0</v>
      </c>
      <c r="C10" s="170">
        <v>0</v>
      </c>
      <c r="D10" s="170">
        <v>0</v>
      </c>
      <c r="E10" s="170">
        <v>0</v>
      </c>
      <c r="F10" s="170">
        <v>0</v>
      </c>
      <c r="G10" s="170">
        <v>0</v>
      </c>
      <c r="H10" s="170">
        <v>0</v>
      </c>
      <c r="I10" s="170">
        <v>0</v>
      </c>
      <c r="J10" s="170">
        <v>0</v>
      </c>
      <c r="K10" s="170">
        <v>0</v>
      </c>
      <c r="L10" s="170">
        <v>0</v>
      </c>
      <c r="M10" s="170">
        <v>0</v>
      </c>
    </row>
    <row r="11" spans="1:15" x14ac:dyDescent="0.25">
      <c r="A11" s="57" t="s">
        <v>60</v>
      </c>
      <c r="B11" s="170">
        <v>0</v>
      </c>
      <c r="C11" s="170">
        <v>0</v>
      </c>
      <c r="D11" s="170">
        <v>0</v>
      </c>
      <c r="E11" s="170">
        <v>0</v>
      </c>
      <c r="F11" s="170">
        <v>0</v>
      </c>
      <c r="G11" s="170">
        <v>0</v>
      </c>
      <c r="H11" s="170">
        <v>0</v>
      </c>
      <c r="I11" s="170">
        <v>0</v>
      </c>
      <c r="J11" s="170">
        <v>0</v>
      </c>
      <c r="K11" s="170">
        <v>0</v>
      </c>
      <c r="L11" s="170">
        <v>0</v>
      </c>
      <c r="M11" s="170">
        <v>0</v>
      </c>
    </row>
    <row r="12" spans="1:15" x14ac:dyDescent="0.25">
      <c r="A12" s="57" t="s">
        <v>61</v>
      </c>
      <c r="B12" s="170">
        <v>0</v>
      </c>
      <c r="C12" s="170">
        <v>0</v>
      </c>
      <c r="D12" s="170">
        <v>0</v>
      </c>
      <c r="E12" s="170">
        <v>0</v>
      </c>
      <c r="F12" s="170">
        <v>0</v>
      </c>
      <c r="G12" s="170">
        <v>0</v>
      </c>
      <c r="H12" s="170">
        <v>0</v>
      </c>
      <c r="I12" s="170">
        <v>0</v>
      </c>
      <c r="J12" s="170">
        <v>0</v>
      </c>
      <c r="K12" s="170">
        <v>0</v>
      </c>
      <c r="L12" s="170">
        <v>0</v>
      </c>
      <c r="M12" s="170">
        <v>0</v>
      </c>
    </row>
    <row r="13" spans="1:15" x14ac:dyDescent="0.25">
      <c r="A13" s="181" t="s">
        <v>62</v>
      </c>
      <c r="B13" s="171">
        <v>1802.0805421300001</v>
      </c>
      <c r="C13" s="171">
        <v>405.94454410000003</v>
      </c>
      <c r="D13" s="171">
        <v>90.967580659999982</v>
      </c>
      <c r="E13" s="171">
        <v>9.445849250000002</v>
      </c>
      <c r="F13" s="171">
        <v>0.70700890000000005</v>
      </c>
      <c r="G13" s="171">
        <v>0</v>
      </c>
      <c r="H13" s="171">
        <v>0</v>
      </c>
      <c r="I13" s="171">
        <v>0</v>
      </c>
      <c r="J13" s="181">
        <v>0</v>
      </c>
      <c r="K13" s="171">
        <v>0</v>
      </c>
      <c r="L13" s="171">
        <v>0</v>
      </c>
      <c r="M13" s="171">
        <v>2362.0836206600006</v>
      </c>
    </row>
    <row r="14" spans="1:15" x14ac:dyDescent="0.25">
      <c r="A14" s="159" t="s">
        <v>63</v>
      </c>
      <c r="B14" s="376"/>
      <c r="C14" s="376"/>
      <c r="D14" s="376"/>
      <c r="E14" s="376"/>
      <c r="F14" s="376"/>
      <c r="G14" s="376"/>
      <c r="H14" s="376"/>
      <c r="I14" s="376"/>
      <c r="J14" s="376"/>
      <c r="K14" s="376"/>
      <c r="L14" s="376"/>
      <c r="M14" s="376"/>
    </row>
    <row r="15" spans="1:15" x14ac:dyDescent="0.25">
      <c r="A15" s="159" t="s">
        <v>53</v>
      </c>
      <c r="B15" s="170">
        <v>19325.079522750042</v>
      </c>
      <c r="C15" s="170">
        <v>6581.532821060996</v>
      </c>
      <c r="D15" s="170">
        <v>6.7379568600000184</v>
      </c>
      <c r="E15" s="170">
        <v>453.61868960999976</v>
      </c>
      <c r="F15" s="170">
        <v>3.7890557400000002</v>
      </c>
      <c r="G15" s="170">
        <v>10886.60685057001</v>
      </c>
      <c r="H15" s="170">
        <v>16.681054760000002</v>
      </c>
      <c r="I15" s="170">
        <v>0</v>
      </c>
      <c r="J15" s="170">
        <v>0</v>
      </c>
      <c r="K15" s="170">
        <v>0</v>
      </c>
      <c r="L15" s="170">
        <v>0</v>
      </c>
      <c r="M15" s="170">
        <v>37274.04595135105</v>
      </c>
    </row>
    <row r="16" spans="1:15" x14ac:dyDescent="0.25">
      <c r="A16" s="159" t="s">
        <v>64</v>
      </c>
      <c r="B16" s="170">
        <v>30.819194060000001</v>
      </c>
      <c r="C16" s="170">
        <v>0</v>
      </c>
      <c r="D16" s="170">
        <v>0</v>
      </c>
      <c r="E16" s="170">
        <v>0</v>
      </c>
      <c r="F16" s="170">
        <v>0</v>
      </c>
      <c r="G16" s="170">
        <v>0</v>
      </c>
      <c r="H16" s="170">
        <v>0</v>
      </c>
      <c r="I16" s="170">
        <v>0</v>
      </c>
      <c r="J16" s="170">
        <v>0</v>
      </c>
      <c r="K16" s="170">
        <v>0</v>
      </c>
      <c r="L16" s="170">
        <v>0</v>
      </c>
      <c r="M16" s="170">
        <v>30.819194060000001</v>
      </c>
    </row>
    <row r="17" spans="1:13" x14ac:dyDescent="0.25">
      <c r="A17" s="159" t="s">
        <v>65</v>
      </c>
      <c r="B17" s="170">
        <v>0</v>
      </c>
      <c r="C17" s="170">
        <v>7.6855363900000002</v>
      </c>
      <c r="D17" s="170">
        <v>6.8848552960000005</v>
      </c>
      <c r="E17" s="170">
        <v>0</v>
      </c>
      <c r="F17" s="170">
        <v>0</v>
      </c>
      <c r="G17" s="170">
        <v>0</v>
      </c>
      <c r="H17" s="170">
        <v>0</v>
      </c>
      <c r="I17" s="170">
        <v>0</v>
      </c>
      <c r="J17" s="170">
        <v>0</v>
      </c>
      <c r="K17" s="170">
        <v>0</v>
      </c>
      <c r="L17" s="170">
        <v>0</v>
      </c>
      <c r="M17" s="170">
        <v>14.570391686000001</v>
      </c>
    </row>
    <row r="18" spans="1:13" x14ac:dyDescent="0.25">
      <c r="A18" s="159" t="s">
        <v>69</v>
      </c>
      <c r="B18" s="170">
        <v>0</v>
      </c>
      <c r="C18" s="170">
        <v>0</v>
      </c>
      <c r="D18" s="170">
        <v>0</v>
      </c>
      <c r="E18" s="170">
        <v>0</v>
      </c>
      <c r="F18" s="170">
        <v>0</v>
      </c>
      <c r="G18" s="170">
        <v>0</v>
      </c>
      <c r="H18" s="170">
        <v>0</v>
      </c>
      <c r="I18" s="170">
        <v>0</v>
      </c>
      <c r="J18" s="170">
        <v>0</v>
      </c>
      <c r="K18" s="170">
        <v>0</v>
      </c>
      <c r="L18" s="170">
        <v>0</v>
      </c>
      <c r="M18" s="170">
        <v>0</v>
      </c>
    </row>
    <row r="19" spans="1:13" x14ac:dyDescent="0.25">
      <c r="A19" s="159" t="s">
        <v>70</v>
      </c>
      <c r="B19" s="170">
        <v>0</v>
      </c>
      <c r="C19" s="170">
        <v>0</v>
      </c>
      <c r="D19" s="170">
        <v>0</v>
      </c>
      <c r="E19" s="170">
        <v>0</v>
      </c>
      <c r="F19" s="170">
        <v>0</v>
      </c>
      <c r="G19" s="170">
        <v>0</v>
      </c>
      <c r="H19" s="170">
        <v>0</v>
      </c>
      <c r="I19" s="170">
        <v>0</v>
      </c>
      <c r="J19" s="170">
        <v>0</v>
      </c>
      <c r="K19" s="170">
        <v>0</v>
      </c>
      <c r="L19" s="170">
        <v>0</v>
      </c>
      <c r="M19" s="170">
        <v>0</v>
      </c>
    </row>
    <row r="20" spans="1:13" x14ac:dyDescent="0.25">
      <c r="A20" s="159" t="s">
        <v>54</v>
      </c>
      <c r="B20" s="170">
        <v>0</v>
      </c>
      <c r="C20" s="170">
        <v>67.242992139999998</v>
      </c>
      <c r="D20" s="170">
        <v>4.8843707020000009</v>
      </c>
      <c r="E20" s="170">
        <v>1.4552095200000001</v>
      </c>
      <c r="F20" s="170">
        <v>3.89323519</v>
      </c>
      <c r="G20" s="170">
        <v>0</v>
      </c>
      <c r="H20" s="170">
        <v>0</v>
      </c>
      <c r="I20" s="170">
        <v>0</v>
      </c>
      <c r="J20" s="170">
        <v>0</v>
      </c>
      <c r="K20" s="170">
        <v>0</v>
      </c>
      <c r="L20" s="170">
        <v>0</v>
      </c>
      <c r="M20" s="170">
        <v>77.475807552000006</v>
      </c>
    </row>
    <row r="21" spans="1:13" x14ac:dyDescent="0.25">
      <c r="A21" s="159" t="s">
        <v>55</v>
      </c>
      <c r="B21" s="170">
        <v>0</v>
      </c>
      <c r="C21" s="170">
        <v>0</v>
      </c>
      <c r="D21" s="170">
        <v>0</v>
      </c>
      <c r="E21" s="170">
        <v>0</v>
      </c>
      <c r="F21" s="170">
        <v>0</v>
      </c>
      <c r="G21" s="170">
        <v>0</v>
      </c>
      <c r="H21" s="170">
        <v>0</v>
      </c>
      <c r="I21" s="170">
        <v>0</v>
      </c>
      <c r="J21" s="170">
        <v>0</v>
      </c>
      <c r="K21" s="170">
        <v>0</v>
      </c>
      <c r="L21" s="170">
        <v>0</v>
      </c>
      <c r="M21" s="170">
        <v>0</v>
      </c>
    </row>
    <row r="22" spans="1:13" x14ac:dyDescent="0.25">
      <c r="A22" s="159" t="s">
        <v>71</v>
      </c>
      <c r="B22" s="170">
        <v>0</v>
      </c>
      <c r="C22" s="170">
        <v>0</v>
      </c>
      <c r="D22" s="170">
        <v>0</v>
      </c>
      <c r="E22" s="170">
        <v>0</v>
      </c>
      <c r="F22" s="170">
        <v>0</v>
      </c>
      <c r="G22" s="170">
        <v>0</v>
      </c>
      <c r="H22" s="170">
        <v>0</v>
      </c>
      <c r="I22" s="170">
        <v>0</v>
      </c>
      <c r="J22" s="170">
        <v>0</v>
      </c>
      <c r="K22" s="170">
        <v>0</v>
      </c>
      <c r="L22" s="170">
        <v>0</v>
      </c>
      <c r="M22" s="170">
        <v>0</v>
      </c>
    </row>
    <row r="23" spans="1:13" x14ac:dyDescent="0.25">
      <c r="A23" s="159" t="s">
        <v>72</v>
      </c>
      <c r="B23" s="170">
        <v>0</v>
      </c>
      <c r="C23" s="170">
        <v>0</v>
      </c>
      <c r="D23" s="170">
        <v>0</v>
      </c>
      <c r="E23" s="170">
        <v>0</v>
      </c>
      <c r="F23" s="170">
        <v>0</v>
      </c>
      <c r="G23" s="170">
        <v>0</v>
      </c>
      <c r="H23" s="170">
        <v>0</v>
      </c>
      <c r="I23" s="170">
        <v>0</v>
      </c>
      <c r="J23" s="170">
        <v>0</v>
      </c>
      <c r="K23" s="170">
        <v>0</v>
      </c>
      <c r="L23" s="170">
        <v>0</v>
      </c>
      <c r="M23" s="170">
        <v>0</v>
      </c>
    </row>
    <row r="24" spans="1:13" x14ac:dyDescent="0.25">
      <c r="A24" s="159" t="s">
        <v>73</v>
      </c>
      <c r="B24" s="170">
        <v>0</v>
      </c>
      <c r="C24" s="170">
        <v>0</v>
      </c>
      <c r="D24" s="170">
        <v>0</v>
      </c>
      <c r="E24" s="170">
        <v>0</v>
      </c>
      <c r="F24" s="170">
        <v>0</v>
      </c>
      <c r="G24" s="170">
        <v>0</v>
      </c>
      <c r="H24" s="170">
        <v>0</v>
      </c>
      <c r="I24" s="170">
        <v>0</v>
      </c>
      <c r="J24" s="170">
        <v>0</v>
      </c>
      <c r="K24" s="170">
        <v>0</v>
      </c>
      <c r="L24" s="170">
        <v>0</v>
      </c>
      <c r="M24" s="170">
        <v>0</v>
      </c>
    </row>
    <row r="25" spans="1:13" x14ac:dyDescent="0.25">
      <c r="A25" s="159" t="s">
        <v>74</v>
      </c>
      <c r="B25" s="170">
        <v>0</v>
      </c>
      <c r="C25" s="170">
        <v>0</v>
      </c>
      <c r="D25" s="170">
        <v>0</v>
      </c>
      <c r="E25" s="170">
        <v>0</v>
      </c>
      <c r="F25" s="170">
        <v>0</v>
      </c>
      <c r="G25" s="170">
        <v>0</v>
      </c>
      <c r="H25" s="170">
        <v>0</v>
      </c>
      <c r="I25" s="170">
        <v>0</v>
      </c>
      <c r="J25" s="170">
        <v>0</v>
      </c>
      <c r="K25" s="170">
        <v>0</v>
      </c>
      <c r="L25" s="170">
        <v>0</v>
      </c>
      <c r="M25" s="170">
        <v>0</v>
      </c>
    </row>
    <row r="26" spans="1:13" x14ac:dyDescent="0.25">
      <c r="A26" s="159" t="s">
        <v>75</v>
      </c>
      <c r="B26" s="170">
        <v>0</v>
      </c>
      <c r="C26" s="170">
        <v>0</v>
      </c>
      <c r="D26" s="170">
        <v>0</v>
      </c>
      <c r="E26" s="170">
        <v>0</v>
      </c>
      <c r="F26" s="170">
        <v>0</v>
      </c>
      <c r="G26" s="170">
        <v>0</v>
      </c>
      <c r="H26" s="170">
        <v>0</v>
      </c>
      <c r="I26" s="170">
        <v>0</v>
      </c>
      <c r="J26" s="170">
        <v>0</v>
      </c>
      <c r="K26" s="170">
        <v>0</v>
      </c>
      <c r="L26" s="170">
        <v>0</v>
      </c>
      <c r="M26" s="170">
        <v>0</v>
      </c>
    </row>
    <row r="27" spans="1:13" x14ac:dyDescent="0.25">
      <c r="A27" s="159" t="s">
        <v>76</v>
      </c>
      <c r="B27" s="170">
        <v>0</v>
      </c>
      <c r="C27" s="170">
        <v>0</v>
      </c>
      <c r="D27" s="170">
        <v>0</v>
      </c>
      <c r="E27" s="170">
        <v>0</v>
      </c>
      <c r="F27" s="170">
        <v>0</v>
      </c>
      <c r="G27" s="170">
        <v>0</v>
      </c>
      <c r="H27" s="170">
        <v>0</v>
      </c>
      <c r="I27" s="170">
        <v>0</v>
      </c>
      <c r="J27" s="170">
        <v>0</v>
      </c>
      <c r="K27" s="170">
        <v>0</v>
      </c>
      <c r="L27" s="170">
        <v>0</v>
      </c>
      <c r="M27" s="170">
        <v>0</v>
      </c>
    </row>
    <row r="28" spans="1:13" x14ac:dyDescent="0.25">
      <c r="A28" s="159" t="s">
        <v>77</v>
      </c>
      <c r="B28" s="170">
        <v>0</v>
      </c>
      <c r="C28" s="170">
        <v>0</v>
      </c>
      <c r="D28" s="170">
        <v>0</v>
      </c>
      <c r="E28" s="170">
        <v>0</v>
      </c>
      <c r="F28" s="170">
        <v>0</v>
      </c>
      <c r="G28" s="170">
        <v>0</v>
      </c>
      <c r="H28" s="170">
        <v>0</v>
      </c>
      <c r="I28" s="170">
        <v>0</v>
      </c>
      <c r="J28" s="170">
        <v>0</v>
      </c>
      <c r="K28" s="170">
        <v>0</v>
      </c>
      <c r="L28" s="170">
        <v>0</v>
      </c>
      <c r="M28" s="170">
        <v>0</v>
      </c>
    </row>
    <row r="29" spans="1:13" x14ac:dyDescent="0.25">
      <c r="A29" s="159" t="s">
        <v>78</v>
      </c>
      <c r="B29" s="170">
        <v>0</v>
      </c>
      <c r="C29" s="170">
        <v>0</v>
      </c>
      <c r="D29" s="170">
        <v>0</v>
      </c>
      <c r="E29" s="170">
        <v>0</v>
      </c>
      <c r="F29" s="170">
        <v>0</v>
      </c>
      <c r="G29" s="170">
        <v>0</v>
      </c>
      <c r="H29" s="170">
        <v>0</v>
      </c>
      <c r="I29" s="170">
        <v>0</v>
      </c>
      <c r="J29" s="170">
        <v>0</v>
      </c>
      <c r="K29" s="170">
        <v>0</v>
      </c>
      <c r="L29" s="170">
        <v>0</v>
      </c>
      <c r="M29" s="170">
        <v>0</v>
      </c>
    </row>
    <row r="30" spans="1:13" x14ac:dyDescent="0.25">
      <c r="A30" s="159" t="s">
        <v>79</v>
      </c>
      <c r="B30" s="170">
        <v>0</v>
      </c>
      <c r="C30" s="170">
        <v>0</v>
      </c>
      <c r="D30" s="170">
        <v>0</v>
      </c>
      <c r="E30" s="170">
        <v>0</v>
      </c>
      <c r="F30" s="170">
        <v>0</v>
      </c>
      <c r="G30" s="170">
        <v>0</v>
      </c>
      <c r="H30" s="170">
        <v>0</v>
      </c>
      <c r="I30" s="170">
        <v>0</v>
      </c>
      <c r="J30" s="170">
        <v>0</v>
      </c>
      <c r="K30" s="170">
        <v>0</v>
      </c>
      <c r="L30" s="170">
        <v>0</v>
      </c>
      <c r="M30" s="170">
        <v>0</v>
      </c>
    </row>
    <row r="31" spans="1:13" x14ac:dyDescent="0.25">
      <c r="A31" s="163" t="s">
        <v>80</v>
      </c>
      <c r="B31" s="171">
        <v>19355.898716810043</v>
      </c>
      <c r="C31" s="171">
        <v>6656.4613495909962</v>
      </c>
      <c r="D31" s="171">
        <v>18.507182858000021</v>
      </c>
      <c r="E31" s="171">
        <v>455.07389912999975</v>
      </c>
      <c r="F31" s="171">
        <v>7.6822909300000006</v>
      </c>
      <c r="G31" s="171">
        <v>10886.60685057001</v>
      </c>
      <c r="H31" s="171">
        <v>16.681054760000002</v>
      </c>
      <c r="I31" s="171">
        <v>0</v>
      </c>
      <c r="J31" s="171">
        <v>0</v>
      </c>
      <c r="K31" s="171">
        <v>0</v>
      </c>
      <c r="L31" s="171">
        <v>0</v>
      </c>
      <c r="M31" s="171">
        <v>37396.911344649052</v>
      </c>
    </row>
    <row r="32" spans="1:13" x14ac:dyDescent="0.25">
      <c r="A32" s="163" t="s">
        <v>569</v>
      </c>
      <c r="B32" s="171">
        <v>21157.979258940042</v>
      </c>
      <c r="C32" s="171">
        <v>7062.405893690996</v>
      </c>
      <c r="D32" s="171">
        <v>109.474763518</v>
      </c>
      <c r="E32" s="171">
        <v>464.51974837999973</v>
      </c>
      <c r="F32" s="171">
        <v>8.3892998300000006</v>
      </c>
      <c r="G32" s="171">
        <v>10886.60685057001</v>
      </c>
      <c r="H32" s="171">
        <v>16.681054760000002</v>
      </c>
      <c r="I32" s="171">
        <v>0</v>
      </c>
      <c r="J32" s="171">
        <v>0</v>
      </c>
      <c r="K32" s="171">
        <v>0</v>
      </c>
      <c r="L32" s="171">
        <v>0</v>
      </c>
      <c r="M32" s="171">
        <v>39758.994965309052</v>
      </c>
    </row>
    <row r="33" spans="1:13" x14ac:dyDescent="0.25">
      <c r="A33" s="172"/>
      <c r="B33" s="185"/>
      <c r="C33" s="185"/>
      <c r="D33" s="185"/>
      <c r="E33" s="185"/>
      <c r="F33" s="185"/>
      <c r="G33" s="185"/>
      <c r="H33" s="185"/>
      <c r="I33" s="185"/>
      <c r="J33" s="185"/>
      <c r="K33" s="185"/>
      <c r="L33" s="185"/>
      <c r="M33" s="185"/>
    </row>
    <row r="34" spans="1:13" x14ac:dyDescent="0.25">
      <c r="A34" s="172"/>
      <c r="B34" s="185"/>
      <c r="C34" s="185"/>
      <c r="D34" s="185"/>
      <c r="E34" s="185"/>
      <c r="F34" s="185"/>
      <c r="G34" s="185"/>
      <c r="H34" s="185"/>
      <c r="I34" s="185"/>
      <c r="J34" s="185"/>
      <c r="K34" s="185"/>
      <c r="L34" s="185"/>
      <c r="M34" s="185"/>
    </row>
    <row r="35" spans="1:13" x14ac:dyDescent="0.25">
      <c r="A35" s="172"/>
      <c r="B35" s="185"/>
      <c r="C35" s="185"/>
      <c r="D35" s="185"/>
      <c r="E35" s="185"/>
      <c r="F35" s="185"/>
      <c r="G35" s="185"/>
      <c r="H35" s="185"/>
      <c r="I35" s="185"/>
      <c r="J35" s="185"/>
      <c r="K35" s="185"/>
      <c r="L35" s="185"/>
      <c r="M35" s="185"/>
    </row>
    <row r="36" spans="1:13" x14ac:dyDescent="0.25">
      <c r="A36" s="172"/>
      <c r="B36" s="185"/>
      <c r="C36" s="185"/>
      <c r="D36" s="185"/>
      <c r="E36" s="185"/>
      <c r="F36" s="185"/>
      <c r="G36" s="185"/>
      <c r="H36" s="185"/>
      <c r="I36" s="185"/>
      <c r="J36" s="185"/>
      <c r="K36" s="185"/>
      <c r="L36" s="185"/>
      <c r="M36" s="185"/>
    </row>
    <row r="37" spans="1:13" x14ac:dyDescent="0.25">
      <c r="A37" s="172"/>
      <c r="B37" s="185"/>
      <c r="C37" s="185"/>
      <c r="D37" s="185"/>
      <c r="E37" s="185"/>
      <c r="F37" s="185"/>
      <c r="G37" s="185"/>
      <c r="H37" s="185"/>
      <c r="I37" s="185"/>
      <c r="J37" s="185"/>
      <c r="K37" s="185"/>
      <c r="L37" s="185"/>
      <c r="M37" s="185"/>
    </row>
    <row r="38" spans="1:13" x14ac:dyDescent="0.25">
      <c r="A38" s="172"/>
      <c r="B38" s="185"/>
      <c r="C38" s="185"/>
      <c r="D38" s="185"/>
      <c r="E38" s="185"/>
      <c r="F38" s="185"/>
      <c r="G38" s="185"/>
      <c r="H38" s="185"/>
      <c r="I38" s="185"/>
      <c r="J38" s="185"/>
      <c r="K38" s="185"/>
      <c r="L38" s="185"/>
      <c r="M38" s="185"/>
    </row>
    <row r="39" spans="1:13" x14ac:dyDescent="0.25">
      <c r="A39" s="377"/>
      <c r="B39" s="376"/>
      <c r="C39" s="376"/>
      <c r="D39" s="376"/>
      <c r="E39" s="376"/>
      <c r="F39" s="376"/>
      <c r="G39" s="376"/>
      <c r="H39" s="376"/>
      <c r="I39" s="376"/>
      <c r="J39" s="376"/>
      <c r="K39" s="376"/>
      <c r="L39" s="376"/>
      <c r="M39" s="376"/>
    </row>
    <row r="40" spans="1:13" ht="19.5" x14ac:dyDescent="0.25">
      <c r="A40" s="371" t="s">
        <v>800</v>
      </c>
      <c r="B40" s="372"/>
      <c r="C40" s="372"/>
      <c r="D40" s="372"/>
      <c r="E40" s="372"/>
      <c r="F40" s="372"/>
      <c r="G40" s="372"/>
      <c r="H40" s="371"/>
      <c r="I40" s="372"/>
      <c r="J40" s="372"/>
      <c r="K40" s="372"/>
      <c r="L40" s="372"/>
      <c r="M40" s="372"/>
    </row>
    <row r="41" spans="1:13" x14ac:dyDescent="0.25">
      <c r="A41" s="120" t="s">
        <v>585</v>
      </c>
      <c r="B41" s="373">
        <v>1</v>
      </c>
      <c r="C41" s="373">
        <v>2</v>
      </c>
      <c r="D41" s="373">
        <v>3</v>
      </c>
      <c r="E41" s="373">
        <v>4</v>
      </c>
      <c r="F41" s="373">
        <v>5</v>
      </c>
      <c r="G41" s="373">
        <v>6</v>
      </c>
      <c r="H41" s="373">
        <v>7</v>
      </c>
      <c r="I41" s="373">
        <v>8</v>
      </c>
      <c r="J41" s="373">
        <v>9</v>
      </c>
      <c r="K41" s="373">
        <v>10</v>
      </c>
      <c r="L41" s="373">
        <v>11</v>
      </c>
      <c r="M41" s="374" t="s">
        <v>122</v>
      </c>
    </row>
    <row r="42" spans="1:13" x14ac:dyDescent="0.25">
      <c r="A42" s="57" t="s">
        <v>52</v>
      </c>
      <c r="B42" s="375"/>
      <c r="C42" s="375"/>
      <c r="D42" s="375"/>
      <c r="E42" s="375"/>
      <c r="F42" s="375"/>
      <c r="G42" s="375"/>
      <c r="H42" s="375"/>
      <c r="I42" s="375"/>
      <c r="J42" s="57"/>
      <c r="K42" s="375"/>
      <c r="L42" s="375"/>
      <c r="M42" s="375"/>
    </row>
    <row r="43" spans="1:13" x14ac:dyDescent="0.25">
      <c r="A43" s="57" t="s">
        <v>53</v>
      </c>
      <c r="B43" s="170">
        <v>0</v>
      </c>
      <c r="C43" s="170">
        <v>0</v>
      </c>
      <c r="D43" s="170">
        <v>0</v>
      </c>
      <c r="E43" s="170">
        <v>0</v>
      </c>
      <c r="F43" s="170">
        <v>0</v>
      </c>
      <c r="G43" s="170">
        <v>0</v>
      </c>
      <c r="H43" s="170">
        <v>0</v>
      </c>
      <c r="I43" s="170">
        <v>0</v>
      </c>
      <c r="J43" s="170">
        <v>0</v>
      </c>
      <c r="K43" s="170">
        <v>0</v>
      </c>
      <c r="L43" s="170">
        <v>0</v>
      </c>
      <c r="M43" s="170">
        <v>0</v>
      </c>
    </row>
    <row r="44" spans="1:13" x14ac:dyDescent="0.25">
      <c r="A44" s="57" t="s">
        <v>54</v>
      </c>
      <c r="B44" s="170">
        <v>1538</v>
      </c>
      <c r="C44" s="170">
        <v>490</v>
      </c>
      <c r="D44" s="170">
        <v>71</v>
      </c>
      <c r="E44" s="170">
        <v>5</v>
      </c>
      <c r="F44" s="170">
        <v>10</v>
      </c>
      <c r="G44" s="170">
        <v>0</v>
      </c>
      <c r="H44" s="170">
        <v>0</v>
      </c>
      <c r="I44" s="170">
        <v>0</v>
      </c>
      <c r="J44" s="170">
        <v>0</v>
      </c>
      <c r="K44" s="170">
        <v>0</v>
      </c>
      <c r="L44" s="170">
        <v>0</v>
      </c>
      <c r="M44" s="170">
        <v>2114</v>
      </c>
    </row>
    <row r="45" spans="1:13" x14ac:dyDescent="0.25">
      <c r="A45" s="57" t="s">
        <v>55</v>
      </c>
      <c r="B45" s="170">
        <v>0</v>
      </c>
      <c r="C45" s="170">
        <v>36</v>
      </c>
      <c r="D45" s="170">
        <v>6</v>
      </c>
      <c r="E45" s="170">
        <v>0</v>
      </c>
      <c r="F45" s="170">
        <v>0</v>
      </c>
      <c r="G45" s="170">
        <v>0</v>
      </c>
      <c r="H45" s="170">
        <v>0</v>
      </c>
      <c r="I45" s="170">
        <v>0</v>
      </c>
      <c r="J45" s="170">
        <v>0</v>
      </c>
      <c r="K45" s="170">
        <v>0</v>
      </c>
      <c r="L45" s="170">
        <v>0</v>
      </c>
      <c r="M45" s="170">
        <v>42</v>
      </c>
    </row>
    <row r="46" spans="1:13" x14ac:dyDescent="0.25">
      <c r="A46" s="57" t="s">
        <v>56</v>
      </c>
      <c r="B46" s="170"/>
      <c r="C46" s="170"/>
      <c r="D46" s="170"/>
      <c r="E46" s="170"/>
      <c r="F46" s="170"/>
      <c r="G46" s="170"/>
      <c r="H46" s="170"/>
      <c r="I46" s="170"/>
      <c r="J46" s="170"/>
      <c r="K46" s="170"/>
      <c r="L46" s="170"/>
      <c r="M46" s="170"/>
    </row>
    <row r="47" spans="1:13" x14ac:dyDescent="0.25">
      <c r="A47" s="179" t="s">
        <v>57</v>
      </c>
      <c r="B47" s="170">
        <v>0</v>
      </c>
      <c r="C47" s="170">
        <v>0</v>
      </c>
      <c r="D47" s="170">
        <v>0</v>
      </c>
      <c r="E47" s="170">
        <v>0</v>
      </c>
      <c r="F47" s="170">
        <v>0</v>
      </c>
      <c r="G47" s="170">
        <v>0</v>
      </c>
      <c r="H47" s="170">
        <v>0</v>
      </c>
      <c r="I47" s="170">
        <v>0</v>
      </c>
      <c r="J47" s="170">
        <v>0</v>
      </c>
      <c r="K47" s="170">
        <v>0</v>
      </c>
      <c r="L47" s="170">
        <v>0</v>
      </c>
      <c r="M47" s="170">
        <v>0</v>
      </c>
    </row>
    <row r="48" spans="1:13" x14ac:dyDescent="0.25">
      <c r="A48" s="179" t="s">
        <v>58</v>
      </c>
      <c r="B48" s="170">
        <v>0</v>
      </c>
      <c r="C48" s="170">
        <v>0</v>
      </c>
      <c r="D48" s="170">
        <v>0</v>
      </c>
      <c r="E48" s="170">
        <v>0</v>
      </c>
      <c r="F48" s="170">
        <v>0</v>
      </c>
      <c r="G48" s="170">
        <v>0</v>
      </c>
      <c r="H48" s="170">
        <v>0</v>
      </c>
      <c r="I48" s="170">
        <v>0</v>
      </c>
      <c r="J48" s="170">
        <v>0</v>
      </c>
      <c r="K48" s="170">
        <v>0</v>
      </c>
      <c r="L48" s="170">
        <v>0</v>
      </c>
      <c r="M48" s="170">
        <v>0</v>
      </c>
    </row>
    <row r="49" spans="1:13" x14ac:dyDescent="0.25">
      <c r="A49" s="57" t="s">
        <v>59</v>
      </c>
      <c r="B49" s="170">
        <v>0</v>
      </c>
      <c r="C49" s="170">
        <v>0</v>
      </c>
      <c r="D49" s="170">
        <v>0</v>
      </c>
      <c r="E49" s="170">
        <v>0</v>
      </c>
      <c r="F49" s="170">
        <v>0</v>
      </c>
      <c r="G49" s="170">
        <v>0</v>
      </c>
      <c r="H49" s="170">
        <v>0</v>
      </c>
      <c r="I49" s="170">
        <v>0</v>
      </c>
      <c r="J49" s="170">
        <v>0</v>
      </c>
      <c r="K49" s="170">
        <v>0</v>
      </c>
      <c r="L49" s="170">
        <v>0</v>
      </c>
      <c r="M49" s="170">
        <v>0</v>
      </c>
    </row>
    <row r="50" spans="1:13" x14ac:dyDescent="0.25">
      <c r="A50" s="57" t="s">
        <v>60</v>
      </c>
      <c r="B50" s="170">
        <v>0</v>
      </c>
      <c r="C50" s="170">
        <v>0</v>
      </c>
      <c r="D50" s="170">
        <v>0</v>
      </c>
      <c r="E50" s="170">
        <v>0</v>
      </c>
      <c r="F50" s="170">
        <v>0</v>
      </c>
      <c r="G50" s="170">
        <v>0</v>
      </c>
      <c r="H50" s="170">
        <v>0</v>
      </c>
      <c r="I50" s="170">
        <v>0</v>
      </c>
      <c r="J50" s="170">
        <v>0</v>
      </c>
      <c r="K50" s="170">
        <v>0</v>
      </c>
      <c r="L50" s="170">
        <v>0</v>
      </c>
      <c r="M50" s="170">
        <v>0</v>
      </c>
    </row>
    <row r="51" spans="1:13" x14ac:dyDescent="0.25">
      <c r="A51" s="57" t="s">
        <v>61</v>
      </c>
      <c r="B51" s="170">
        <v>0</v>
      </c>
      <c r="C51" s="170">
        <v>0</v>
      </c>
      <c r="D51" s="170">
        <v>0</v>
      </c>
      <c r="E51" s="170">
        <v>0</v>
      </c>
      <c r="F51" s="170">
        <v>0</v>
      </c>
      <c r="G51" s="170">
        <v>0</v>
      </c>
      <c r="H51" s="170">
        <v>0</v>
      </c>
      <c r="I51" s="170">
        <v>0</v>
      </c>
      <c r="J51" s="170">
        <v>0</v>
      </c>
      <c r="K51" s="170">
        <v>0</v>
      </c>
      <c r="L51" s="170">
        <v>0</v>
      </c>
      <c r="M51" s="170">
        <v>0</v>
      </c>
    </row>
    <row r="52" spans="1:13" x14ac:dyDescent="0.25">
      <c r="A52" s="181" t="s">
        <v>62</v>
      </c>
      <c r="B52" s="171">
        <v>1538</v>
      </c>
      <c r="C52" s="171">
        <v>526</v>
      </c>
      <c r="D52" s="171">
        <v>77</v>
      </c>
      <c r="E52" s="171">
        <v>5</v>
      </c>
      <c r="F52" s="171">
        <v>10</v>
      </c>
      <c r="G52" s="171">
        <v>0</v>
      </c>
      <c r="H52" s="171">
        <v>0</v>
      </c>
      <c r="I52" s="171">
        <v>0</v>
      </c>
      <c r="J52" s="181">
        <v>0</v>
      </c>
      <c r="K52" s="171">
        <v>0</v>
      </c>
      <c r="L52" s="171">
        <v>0</v>
      </c>
      <c r="M52" s="171">
        <v>2156</v>
      </c>
    </row>
    <row r="53" spans="1:13" x14ac:dyDescent="0.25">
      <c r="A53" s="159" t="s">
        <v>63</v>
      </c>
      <c r="B53" s="376"/>
      <c r="C53" s="376"/>
      <c r="D53" s="376"/>
      <c r="E53" s="376"/>
      <c r="F53" s="376"/>
      <c r="G53" s="376"/>
      <c r="H53" s="376"/>
      <c r="I53" s="376"/>
      <c r="J53" s="376"/>
      <c r="K53" s="376"/>
      <c r="L53" s="376"/>
      <c r="M53" s="376"/>
    </row>
    <row r="54" spans="1:13" x14ac:dyDescent="0.25">
      <c r="A54" s="159" t="s">
        <v>53</v>
      </c>
      <c r="B54" s="170">
        <v>23157</v>
      </c>
      <c r="C54" s="170">
        <v>6682</v>
      </c>
      <c r="D54" s="170">
        <v>7</v>
      </c>
      <c r="E54" s="170">
        <v>45</v>
      </c>
      <c r="F54" s="170">
        <v>0</v>
      </c>
      <c r="G54" s="170">
        <v>8652</v>
      </c>
      <c r="H54" s="170">
        <v>18</v>
      </c>
      <c r="I54" s="170">
        <v>0</v>
      </c>
      <c r="J54" s="170">
        <v>0</v>
      </c>
      <c r="K54" s="170">
        <v>0</v>
      </c>
      <c r="L54" s="170">
        <v>0</v>
      </c>
      <c r="M54" s="170">
        <v>38561</v>
      </c>
    </row>
    <row r="55" spans="1:13" x14ac:dyDescent="0.25">
      <c r="A55" s="159" t="s">
        <v>64</v>
      </c>
      <c r="B55" s="170">
        <v>89</v>
      </c>
      <c r="C55" s="170">
        <v>0</v>
      </c>
      <c r="D55" s="170">
        <v>0</v>
      </c>
      <c r="E55" s="170">
        <v>0</v>
      </c>
      <c r="F55" s="170">
        <v>0</v>
      </c>
      <c r="G55" s="170">
        <v>0</v>
      </c>
      <c r="H55" s="170">
        <v>0</v>
      </c>
      <c r="I55" s="170">
        <v>0</v>
      </c>
      <c r="J55" s="170">
        <v>0</v>
      </c>
      <c r="K55" s="170">
        <v>0</v>
      </c>
      <c r="L55" s="170">
        <v>0</v>
      </c>
      <c r="M55" s="170">
        <v>89</v>
      </c>
    </row>
    <row r="56" spans="1:13" x14ac:dyDescent="0.25">
      <c r="A56" s="159" t="s">
        <v>65</v>
      </c>
      <c r="B56" s="170">
        <v>0</v>
      </c>
      <c r="C56" s="170">
        <v>19</v>
      </c>
      <c r="D56" s="170">
        <v>7</v>
      </c>
      <c r="E56" s="170">
        <v>0</v>
      </c>
      <c r="F56" s="170">
        <v>0</v>
      </c>
      <c r="G56" s="170">
        <v>0</v>
      </c>
      <c r="H56" s="170">
        <v>0</v>
      </c>
      <c r="I56" s="170">
        <v>0</v>
      </c>
      <c r="J56" s="170">
        <v>0</v>
      </c>
      <c r="K56" s="170">
        <v>0</v>
      </c>
      <c r="L56" s="170">
        <v>0</v>
      </c>
      <c r="M56" s="170">
        <v>26</v>
      </c>
    </row>
    <row r="57" spans="1:13" x14ac:dyDescent="0.25">
      <c r="A57" s="159" t="s">
        <v>69</v>
      </c>
      <c r="B57" s="170">
        <v>0</v>
      </c>
      <c r="C57" s="170">
        <v>0</v>
      </c>
      <c r="D57" s="170">
        <v>0</v>
      </c>
      <c r="E57" s="170">
        <v>0</v>
      </c>
      <c r="F57" s="170">
        <v>0</v>
      </c>
      <c r="G57" s="170">
        <v>0</v>
      </c>
      <c r="H57" s="170">
        <v>0</v>
      </c>
      <c r="I57" s="170">
        <v>0</v>
      </c>
      <c r="J57" s="170">
        <v>0</v>
      </c>
      <c r="K57" s="170">
        <v>0</v>
      </c>
      <c r="L57" s="170">
        <v>0</v>
      </c>
      <c r="M57" s="170">
        <v>0</v>
      </c>
    </row>
    <row r="58" spans="1:13" x14ac:dyDescent="0.25">
      <c r="A58" s="159" t="s">
        <v>70</v>
      </c>
      <c r="B58" s="170">
        <v>0</v>
      </c>
      <c r="C58" s="170">
        <v>0</v>
      </c>
      <c r="D58" s="170">
        <v>0</v>
      </c>
      <c r="E58" s="170">
        <v>0</v>
      </c>
      <c r="F58" s="170">
        <v>0</v>
      </c>
      <c r="G58" s="170">
        <v>0</v>
      </c>
      <c r="H58" s="170">
        <v>0</v>
      </c>
      <c r="I58" s="170">
        <v>0</v>
      </c>
      <c r="J58" s="170">
        <v>0</v>
      </c>
      <c r="K58" s="170">
        <v>0</v>
      </c>
      <c r="L58" s="170">
        <v>0</v>
      </c>
      <c r="M58" s="170">
        <v>0</v>
      </c>
    </row>
    <row r="59" spans="1:13" x14ac:dyDescent="0.25">
      <c r="A59" s="159" t="s">
        <v>54</v>
      </c>
      <c r="B59" s="170">
        <v>0</v>
      </c>
      <c r="C59" s="170">
        <v>96</v>
      </c>
      <c r="D59" s="170">
        <v>6</v>
      </c>
      <c r="E59" s="170">
        <v>1</v>
      </c>
      <c r="F59" s="170">
        <v>1</v>
      </c>
      <c r="G59" s="170">
        <v>4</v>
      </c>
      <c r="H59" s="170">
        <v>0</v>
      </c>
      <c r="I59" s="170">
        <v>0</v>
      </c>
      <c r="J59" s="170">
        <v>0</v>
      </c>
      <c r="K59" s="170">
        <v>0</v>
      </c>
      <c r="L59" s="170">
        <v>0</v>
      </c>
      <c r="M59" s="170">
        <v>108</v>
      </c>
    </row>
    <row r="60" spans="1:13" x14ac:dyDescent="0.25">
      <c r="A60" s="159" t="s">
        <v>55</v>
      </c>
      <c r="B60" s="170">
        <v>0</v>
      </c>
      <c r="C60" s="170">
        <v>0</v>
      </c>
      <c r="D60" s="170">
        <v>0</v>
      </c>
      <c r="E60" s="170">
        <v>0</v>
      </c>
      <c r="F60" s="170">
        <v>0</v>
      </c>
      <c r="G60" s="170">
        <v>0</v>
      </c>
      <c r="H60" s="170">
        <v>0</v>
      </c>
      <c r="I60" s="170">
        <v>0</v>
      </c>
      <c r="J60" s="170">
        <v>0</v>
      </c>
      <c r="K60" s="170">
        <v>0</v>
      </c>
      <c r="L60" s="170">
        <v>0</v>
      </c>
      <c r="M60" s="170">
        <v>0</v>
      </c>
    </row>
    <row r="61" spans="1:13" x14ac:dyDescent="0.25">
      <c r="A61" s="159" t="s">
        <v>71</v>
      </c>
      <c r="B61" s="170">
        <v>0</v>
      </c>
      <c r="C61" s="170">
        <v>0</v>
      </c>
      <c r="D61" s="170">
        <v>0</v>
      </c>
      <c r="E61" s="170">
        <v>0</v>
      </c>
      <c r="F61" s="170">
        <v>0</v>
      </c>
      <c r="G61" s="170">
        <v>0</v>
      </c>
      <c r="H61" s="170">
        <v>0</v>
      </c>
      <c r="I61" s="170">
        <v>0</v>
      </c>
      <c r="J61" s="170">
        <v>0</v>
      </c>
      <c r="K61" s="170">
        <v>0</v>
      </c>
      <c r="L61" s="170">
        <v>0</v>
      </c>
      <c r="M61" s="170">
        <v>0</v>
      </c>
    </row>
    <row r="62" spans="1:13" x14ac:dyDescent="0.25">
      <c r="A62" s="159" t="s">
        <v>72</v>
      </c>
      <c r="B62" s="170">
        <v>0</v>
      </c>
      <c r="C62" s="170">
        <v>0</v>
      </c>
      <c r="D62" s="170">
        <v>0</v>
      </c>
      <c r="E62" s="170">
        <v>0</v>
      </c>
      <c r="F62" s="170">
        <v>0</v>
      </c>
      <c r="G62" s="170">
        <v>0</v>
      </c>
      <c r="H62" s="170">
        <v>0</v>
      </c>
      <c r="I62" s="170">
        <v>0</v>
      </c>
      <c r="J62" s="170">
        <v>0</v>
      </c>
      <c r="K62" s="170">
        <v>0</v>
      </c>
      <c r="L62" s="170">
        <v>0</v>
      </c>
      <c r="M62" s="170">
        <v>0</v>
      </c>
    </row>
    <row r="63" spans="1:13" x14ac:dyDescent="0.25">
      <c r="A63" s="159" t="s">
        <v>73</v>
      </c>
      <c r="B63" s="170">
        <v>0</v>
      </c>
      <c r="C63" s="170">
        <v>0</v>
      </c>
      <c r="D63" s="170">
        <v>0</v>
      </c>
      <c r="E63" s="170">
        <v>0</v>
      </c>
      <c r="F63" s="170">
        <v>0</v>
      </c>
      <c r="G63" s="170">
        <v>0</v>
      </c>
      <c r="H63" s="170">
        <v>0</v>
      </c>
      <c r="I63" s="170">
        <v>0</v>
      </c>
      <c r="J63" s="170">
        <v>0</v>
      </c>
      <c r="K63" s="170">
        <v>0</v>
      </c>
      <c r="L63" s="170">
        <v>0</v>
      </c>
      <c r="M63" s="170">
        <v>0</v>
      </c>
    </row>
    <row r="64" spans="1:13" x14ac:dyDescent="0.25">
      <c r="A64" s="159" t="s">
        <v>74</v>
      </c>
      <c r="B64" s="170">
        <v>0</v>
      </c>
      <c r="C64" s="170">
        <v>0</v>
      </c>
      <c r="D64" s="170">
        <v>0</v>
      </c>
      <c r="E64" s="170">
        <v>0</v>
      </c>
      <c r="F64" s="170">
        <v>0</v>
      </c>
      <c r="G64" s="170">
        <v>0</v>
      </c>
      <c r="H64" s="170">
        <v>0</v>
      </c>
      <c r="I64" s="170">
        <v>0</v>
      </c>
      <c r="J64" s="170">
        <v>0</v>
      </c>
      <c r="K64" s="170">
        <v>0</v>
      </c>
      <c r="L64" s="170">
        <v>0</v>
      </c>
      <c r="M64" s="170">
        <v>0</v>
      </c>
    </row>
    <row r="65" spans="1:13" x14ac:dyDescent="0.25">
      <c r="A65" s="159" t="s">
        <v>75</v>
      </c>
      <c r="B65" s="170">
        <v>0</v>
      </c>
      <c r="C65" s="170">
        <v>0</v>
      </c>
      <c r="D65" s="170">
        <v>0</v>
      </c>
      <c r="E65" s="170">
        <v>0</v>
      </c>
      <c r="F65" s="170">
        <v>0</v>
      </c>
      <c r="G65" s="170">
        <v>0</v>
      </c>
      <c r="H65" s="170">
        <v>0</v>
      </c>
      <c r="I65" s="170">
        <v>0</v>
      </c>
      <c r="J65" s="170">
        <v>0</v>
      </c>
      <c r="K65" s="170">
        <v>0</v>
      </c>
      <c r="L65" s="170">
        <v>0</v>
      </c>
      <c r="M65" s="170">
        <v>0</v>
      </c>
    </row>
    <row r="66" spans="1:13" x14ac:dyDescent="0.25">
      <c r="A66" s="159" t="s">
        <v>76</v>
      </c>
      <c r="B66" s="170">
        <v>0</v>
      </c>
      <c r="C66" s="170">
        <v>0</v>
      </c>
      <c r="D66" s="170">
        <v>0</v>
      </c>
      <c r="E66" s="170">
        <v>0</v>
      </c>
      <c r="F66" s="170">
        <v>0</v>
      </c>
      <c r="G66" s="170">
        <v>0</v>
      </c>
      <c r="H66" s="170">
        <v>0</v>
      </c>
      <c r="I66" s="170">
        <v>0</v>
      </c>
      <c r="J66" s="170">
        <v>0</v>
      </c>
      <c r="K66" s="170">
        <v>0</v>
      </c>
      <c r="L66" s="170">
        <v>0</v>
      </c>
      <c r="M66" s="170">
        <v>0</v>
      </c>
    </row>
    <row r="67" spans="1:13" x14ac:dyDescent="0.25">
      <c r="A67" s="159" t="s">
        <v>77</v>
      </c>
      <c r="B67" s="170">
        <v>0</v>
      </c>
      <c r="C67" s="170">
        <v>0</v>
      </c>
      <c r="D67" s="170">
        <v>0</v>
      </c>
      <c r="E67" s="170">
        <v>0</v>
      </c>
      <c r="F67" s="170">
        <v>0</v>
      </c>
      <c r="G67" s="170">
        <v>0</v>
      </c>
      <c r="H67" s="170">
        <v>0</v>
      </c>
      <c r="I67" s="170">
        <v>0</v>
      </c>
      <c r="J67" s="170">
        <v>0</v>
      </c>
      <c r="K67" s="170">
        <v>0</v>
      </c>
      <c r="L67" s="170">
        <v>0</v>
      </c>
      <c r="M67" s="170">
        <v>0</v>
      </c>
    </row>
    <row r="68" spans="1:13" x14ac:dyDescent="0.25">
      <c r="A68" s="159" t="s">
        <v>78</v>
      </c>
      <c r="B68" s="170">
        <v>0</v>
      </c>
      <c r="C68" s="170">
        <v>0</v>
      </c>
      <c r="D68" s="170">
        <v>0</v>
      </c>
      <c r="E68" s="170">
        <v>0</v>
      </c>
      <c r="F68" s="170">
        <v>0</v>
      </c>
      <c r="G68" s="170">
        <v>0</v>
      </c>
      <c r="H68" s="170">
        <v>0</v>
      </c>
      <c r="I68" s="170">
        <v>0</v>
      </c>
      <c r="J68" s="170">
        <v>0</v>
      </c>
      <c r="K68" s="170">
        <v>0</v>
      </c>
      <c r="L68" s="170">
        <v>0</v>
      </c>
      <c r="M68" s="170">
        <v>0</v>
      </c>
    </row>
    <row r="69" spans="1:13" x14ac:dyDescent="0.25">
      <c r="A69" s="159" t="s">
        <v>79</v>
      </c>
      <c r="B69" s="170">
        <v>0</v>
      </c>
      <c r="C69" s="170">
        <v>0</v>
      </c>
      <c r="D69" s="170">
        <v>0</v>
      </c>
      <c r="E69" s="170">
        <v>0</v>
      </c>
      <c r="F69" s="170">
        <v>0</v>
      </c>
      <c r="G69" s="170">
        <v>0</v>
      </c>
      <c r="H69" s="170">
        <v>0</v>
      </c>
      <c r="I69" s="170">
        <v>0</v>
      </c>
      <c r="J69" s="170">
        <v>0</v>
      </c>
      <c r="K69" s="170">
        <v>0</v>
      </c>
      <c r="L69" s="170">
        <v>0</v>
      </c>
      <c r="M69" s="170">
        <v>0</v>
      </c>
    </row>
    <row r="70" spans="1:13" x14ac:dyDescent="0.25">
      <c r="A70" s="163" t="s">
        <v>80</v>
      </c>
      <c r="B70" s="171">
        <v>23246</v>
      </c>
      <c r="C70" s="171">
        <v>6797</v>
      </c>
      <c r="D70" s="171">
        <v>20</v>
      </c>
      <c r="E70" s="171">
        <v>46</v>
      </c>
      <c r="F70" s="171">
        <v>1</v>
      </c>
      <c r="G70" s="171">
        <v>8656</v>
      </c>
      <c r="H70" s="171">
        <v>18</v>
      </c>
      <c r="I70" s="171">
        <v>0</v>
      </c>
      <c r="J70" s="171">
        <v>0</v>
      </c>
      <c r="K70" s="171">
        <v>0</v>
      </c>
      <c r="L70" s="171">
        <v>0</v>
      </c>
      <c r="M70" s="171">
        <v>38784</v>
      </c>
    </row>
    <row r="71" spans="1:13" x14ac:dyDescent="0.25">
      <c r="A71" s="163" t="s">
        <v>569</v>
      </c>
      <c r="B71" s="171">
        <v>24784</v>
      </c>
      <c r="C71" s="171">
        <v>7323</v>
      </c>
      <c r="D71" s="171">
        <v>97</v>
      </c>
      <c r="E71" s="171">
        <v>51</v>
      </c>
      <c r="F71" s="171">
        <v>11</v>
      </c>
      <c r="G71" s="171">
        <v>8656</v>
      </c>
      <c r="H71" s="171">
        <v>18</v>
      </c>
      <c r="I71" s="171">
        <v>0</v>
      </c>
      <c r="J71" s="171">
        <v>0</v>
      </c>
      <c r="K71" s="171">
        <v>0</v>
      </c>
      <c r="L71" s="171">
        <v>0</v>
      </c>
      <c r="M71" s="171">
        <v>40940</v>
      </c>
    </row>
  </sheetData>
  <hyperlinks>
    <hyperlink ref="O1" location="Index!A1" display="Index"/>
  </hyperlinks>
  <pageMargins left="1.2736614173228347" right="0.70866141732283472" top="1.1330314960629921" bottom="0.74803149606299213" header="0.31496062992125984" footer="0.31496062992125984"/>
  <pageSetup paperSize="9" scale="74"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zoomScaleNormal="100" workbookViewId="0"/>
  </sheetViews>
  <sheetFormatPr defaultRowHeight="12.75" x14ac:dyDescent="0.2"/>
  <cols>
    <col min="1" max="1" width="41.28515625" style="83" customWidth="1"/>
    <col min="2" max="2" width="7.140625" style="83" customWidth="1"/>
    <col min="3" max="3" width="14" style="83" customWidth="1"/>
    <col min="4" max="4" width="10.7109375" style="83" customWidth="1"/>
    <col min="5" max="5" width="11.42578125" style="83" customWidth="1"/>
    <col min="6" max="6" width="10.85546875" style="83" customWidth="1"/>
    <col min="7" max="7" width="7.85546875" style="83" customWidth="1"/>
    <col min="8" max="8" width="8.85546875" style="83" customWidth="1"/>
    <col min="9" max="9" width="9.85546875" style="83" customWidth="1"/>
    <col min="10" max="10" width="9.42578125" style="83" customWidth="1"/>
    <col min="11" max="11" width="12.7109375" style="83" customWidth="1"/>
    <col min="12" max="12" width="12.42578125" style="83" customWidth="1"/>
    <col min="13" max="13" width="11.5703125" style="83" customWidth="1"/>
    <col min="14" max="14" width="5.5703125" style="83" customWidth="1"/>
    <col min="15" max="15" width="8.42578125" style="83" customWidth="1"/>
    <col min="16" max="16" width="1.7109375" style="83" customWidth="1"/>
    <col min="17" max="17" width="58.85546875" style="83" customWidth="1"/>
    <col min="18" max="18" width="8.85546875" style="83" customWidth="1"/>
    <col min="19" max="16384" width="9.140625" style="83"/>
  </cols>
  <sheetData>
    <row r="1" spans="1:19" ht="19.5" x14ac:dyDescent="0.25">
      <c r="A1" s="81" t="s">
        <v>105</v>
      </c>
      <c r="B1" s="82"/>
      <c r="C1" s="82"/>
      <c r="D1" s="82"/>
      <c r="E1" s="82"/>
      <c r="F1" s="82"/>
      <c r="G1" s="82"/>
      <c r="H1" s="82"/>
      <c r="I1" s="82"/>
      <c r="J1" s="82"/>
      <c r="K1" s="82"/>
      <c r="L1" s="82"/>
      <c r="M1" s="82"/>
      <c r="N1" s="82"/>
      <c r="O1" s="82"/>
      <c r="P1" s="82"/>
      <c r="Q1" s="82"/>
      <c r="S1" s="40" t="s">
        <v>46</v>
      </c>
    </row>
    <row r="2" spans="1:19" ht="15" x14ac:dyDescent="0.2">
      <c r="A2" s="400" t="s">
        <v>106</v>
      </c>
      <c r="B2" s="401"/>
      <c r="C2" s="401"/>
      <c r="D2" s="392"/>
      <c r="E2" s="402"/>
      <c r="F2" s="402"/>
      <c r="G2" s="402"/>
      <c r="H2" s="402"/>
      <c r="I2" s="402"/>
      <c r="J2" s="402"/>
      <c r="K2" s="402"/>
      <c r="L2" s="402"/>
      <c r="M2" s="402"/>
      <c r="N2" s="402"/>
      <c r="O2" s="403"/>
      <c r="P2" s="403"/>
      <c r="Q2" s="404" t="s">
        <v>107</v>
      </c>
    </row>
    <row r="3" spans="1:19" ht="32.25" x14ac:dyDescent="0.2">
      <c r="A3" s="405" t="s">
        <v>108</v>
      </c>
      <c r="B3" s="406" t="s">
        <v>109</v>
      </c>
      <c r="C3" s="407" t="s">
        <v>110</v>
      </c>
      <c r="D3" s="407" t="s">
        <v>111</v>
      </c>
      <c r="E3" s="407" t="s">
        <v>112</v>
      </c>
      <c r="F3" s="407" t="s">
        <v>113</v>
      </c>
      <c r="G3" s="407" t="s">
        <v>114</v>
      </c>
      <c r="H3" s="407" t="s">
        <v>115</v>
      </c>
      <c r="I3" s="407" t="s">
        <v>116</v>
      </c>
      <c r="J3" s="407" t="s">
        <v>117</v>
      </c>
      <c r="K3" s="407" t="s">
        <v>118</v>
      </c>
      <c r="L3" s="407" t="s">
        <v>119</v>
      </c>
      <c r="M3" s="407" t="s">
        <v>120</v>
      </c>
      <c r="N3" s="407" t="s">
        <v>121</v>
      </c>
      <c r="O3" s="406" t="s">
        <v>122</v>
      </c>
      <c r="P3" s="406"/>
      <c r="Q3" s="408" t="s">
        <v>123</v>
      </c>
    </row>
    <row r="4" spans="1:19" x14ac:dyDescent="0.2">
      <c r="A4" s="84" t="s">
        <v>124</v>
      </c>
      <c r="B4" s="85">
        <f>166615062111.66/1000000</f>
        <v>166615.06211165999</v>
      </c>
      <c r="C4" s="85"/>
      <c r="D4" s="86"/>
      <c r="E4" s="86"/>
      <c r="F4" s="86"/>
      <c r="G4" s="86"/>
      <c r="H4" s="86"/>
      <c r="I4" s="86"/>
      <c r="J4" s="86"/>
      <c r="K4" s="86"/>
      <c r="L4" s="86"/>
      <c r="M4" s="86"/>
      <c r="N4" s="86"/>
      <c r="O4" s="85">
        <f>B4</f>
        <v>166615.06211165999</v>
      </c>
      <c r="P4" s="85"/>
      <c r="Q4" s="84" t="s">
        <v>125</v>
      </c>
    </row>
    <row r="5" spans="1:19" x14ac:dyDescent="0.2">
      <c r="A5" s="84" t="s">
        <v>126</v>
      </c>
      <c r="B5" s="85">
        <f>278.9+128+0-0</f>
        <v>406.9</v>
      </c>
      <c r="C5" s="85">
        <f>B5+D5-E5</f>
        <v>165.71740999999997</v>
      </c>
      <c r="D5" s="85">
        <f>306217410/1000000</f>
        <v>306.21740999999997</v>
      </c>
      <c r="E5" s="85">
        <f>416.3+0+131.1</f>
        <v>547.4</v>
      </c>
      <c r="F5" s="85"/>
      <c r="G5" s="85"/>
      <c r="H5" s="85"/>
      <c r="I5" s="85"/>
      <c r="J5" s="85"/>
      <c r="K5" s="85"/>
      <c r="L5" s="85"/>
      <c r="M5" s="85"/>
      <c r="N5" s="85"/>
      <c r="O5" s="85">
        <f>D5</f>
        <v>306.21740999999997</v>
      </c>
      <c r="P5" s="85"/>
      <c r="Q5" s="84" t="s">
        <v>127</v>
      </c>
    </row>
    <row r="6" spans="1:19" x14ac:dyDescent="0.2">
      <c r="A6" s="84" t="s">
        <v>128</v>
      </c>
      <c r="B6" s="85"/>
      <c r="C6" s="85"/>
      <c r="D6" s="85">
        <f>-36000000/1000000</f>
        <v>-36</v>
      </c>
      <c r="E6" s="85"/>
      <c r="F6" s="85"/>
      <c r="G6" s="85"/>
      <c r="H6" s="85"/>
      <c r="I6" s="85"/>
      <c r="J6" s="85"/>
      <c r="K6" s="85"/>
      <c r="L6" s="85"/>
      <c r="M6" s="85"/>
      <c r="N6" s="85"/>
      <c r="O6" s="85">
        <f>D6</f>
        <v>-36</v>
      </c>
      <c r="P6" s="85"/>
      <c r="Q6" s="84" t="s">
        <v>129</v>
      </c>
    </row>
    <row r="7" spans="1:19" x14ac:dyDescent="0.2">
      <c r="A7" s="87" t="s">
        <v>130</v>
      </c>
      <c r="B7" s="88"/>
      <c r="C7" s="88">
        <v>0.4</v>
      </c>
      <c r="D7" s="89"/>
      <c r="E7" s="88">
        <v>0</v>
      </c>
      <c r="F7" s="88"/>
      <c r="G7" s="88"/>
      <c r="H7" s="88"/>
      <c r="I7" s="88"/>
      <c r="J7" s="88"/>
      <c r="K7" s="88"/>
      <c r="L7" s="88"/>
      <c r="M7" s="88"/>
      <c r="N7" s="88"/>
      <c r="O7" s="88">
        <f>C7+E7</f>
        <v>0.4</v>
      </c>
      <c r="P7" s="88"/>
      <c r="Q7" s="90" t="s">
        <v>131</v>
      </c>
    </row>
    <row r="8" spans="1:19" x14ac:dyDescent="0.2">
      <c r="A8" s="84" t="s">
        <v>132</v>
      </c>
      <c r="B8" s="85"/>
      <c r="C8" s="85"/>
      <c r="D8" s="86"/>
      <c r="E8" s="85">
        <f>B4+D5+D6+C7</f>
        <v>166885.67952166</v>
      </c>
      <c r="F8" s="85"/>
      <c r="G8" s="85"/>
      <c r="H8" s="85"/>
      <c r="I8" s="85"/>
      <c r="J8" s="85"/>
      <c r="K8" s="85"/>
      <c r="L8" s="85"/>
      <c r="M8" s="85"/>
      <c r="N8" s="85"/>
      <c r="O8" s="85">
        <f>SUM(O4:O7)</f>
        <v>166885.67952166</v>
      </c>
      <c r="P8" s="85"/>
      <c r="Q8" s="84" t="s">
        <v>133</v>
      </c>
    </row>
    <row r="9" spans="1:19" x14ac:dyDescent="0.2">
      <c r="A9" s="84" t="s">
        <v>134</v>
      </c>
      <c r="B9" s="85">
        <f>14132906239/1000000</f>
        <v>14132.906239</v>
      </c>
      <c r="C9" s="85"/>
      <c r="D9" s="86"/>
      <c r="E9" s="85">
        <f>B9</f>
        <v>14132.906239</v>
      </c>
      <c r="F9" s="85"/>
      <c r="G9" s="85"/>
      <c r="H9" s="85"/>
      <c r="I9" s="85"/>
      <c r="J9" s="85"/>
      <c r="K9" s="85"/>
      <c r="L9" s="85">
        <f>-E9</f>
        <v>-14132.906239</v>
      </c>
      <c r="M9" s="85"/>
      <c r="N9" s="85"/>
      <c r="O9" s="85">
        <f>L9</f>
        <v>-14132.906239</v>
      </c>
      <c r="P9" s="85"/>
      <c r="Q9" s="84" t="s">
        <v>135</v>
      </c>
    </row>
    <row r="10" spans="1:19" x14ac:dyDescent="0.2">
      <c r="A10" s="84" t="s">
        <v>136</v>
      </c>
      <c r="B10" s="85">
        <f>168927605.77/1000000</f>
        <v>168.92760577000001</v>
      </c>
      <c r="C10" s="85"/>
      <c r="D10" s="86"/>
      <c r="E10" s="85">
        <f>B10</f>
        <v>168.92760577000001</v>
      </c>
      <c r="F10" s="85"/>
      <c r="G10" s="85">
        <f>-E10</f>
        <v>-168.92760577000001</v>
      </c>
      <c r="H10" s="85"/>
      <c r="I10" s="85"/>
      <c r="J10" s="85"/>
      <c r="K10" s="85"/>
      <c r="L10" s="85"/>
      <c r="M10" s="85"/>
      <c r="N10" s="85"/>
      <c r="O10" s="91">
        <f>G10</f>
        <v>-168.92760577000001</v>
      </c>
      <c r="P10" s="91"/>
      <c r="Q10" s="84" t="s">
        <v>137</v>
      </c>
    </row>
    <row r="11" spans="1:19" x14ac:dyDescent="0.2">
      <c r="A11" s="87" t="s">
        <v>138</v>
      </c>
      <c r="B11" s="88"/>
      <c r="C11" s="88"/>
      <c r="D11" s="89"/>
      <c r="E11" s="88"/>
      <c r="F11" s="88"/>
      <c r="G11" s="92"/>
      <c r="H11" s="92"/>
      <c r="I11" s="88"/>
      <c r="J11" s="88">
        <f>37164073.2694/1000000</f>
        <v>37.164073269399999</v>
      </c>
      <c r="K11" s="88"/>
      <c r="L11" s="88"/>
      <c r="M11" s="88"/>
      <c r="N11" s="88"/>
      <c r="O11" s="87">
        <f>J11</f>
        <v>37.164073269399999</v>
      </c>
      <c r="P11" s="87"/>
      <c r="Q11" s="90" t="s">
        <v>139</v>
      </c>
    </row>
    <row r="12" spans="1:19" x14ac:dyDescent="0.2">
      <c r="A12" s="93"/>
      <c r="B12" s="94"/>
      <c r="C12" s="94"/>
      <c r="D12" s="95"/>
      <c r="E12" s="94"/>
      <c r="F12" s="94"/>
      <c r="G12" s="94"/>
      <c r="H12" s="94"/>
      <c r="I12" s="94"/>
      <c r="J12" s="94"/>
      <c r="K12" s="94"/>
      <c r="L12" s="94"/>
      <c r="M12" s="94"/>
      <c r="N12" s="94"/>
      <c r="O12" s="94">
        <f>SUM(O8:O11)</f>
        <v>152621.0097501594</v>
      </c>
      <c r="P12" s="94"/>
      <c r="Q12" s="96" t="s">
        <v>140</v>
      </c>
    </row>
    <row r="13" spans="1:19" x14ac:dyDescent="0.2">
      <c r="A13" s="84" t="s">
        <v>141</v>
      </c>
      <c r="B13" s="85"/>
      <c r="C13" s="85"/>
      <c r="D13" s="86"/>
      <c r="E13" s="97"/>
      <c r="F13" s="97"/>
      <c r="G13" s="98"/>
      <c r="H13" s="98"/>
      <c r="I13" s="97"/>
      <c r="J13" s="85">
        <f>-1101672381.62/1000000</f>
        <v>-1101.6723816199999</v>
      </c>
      <c r="K13" s="97"/>
      <c r="L13" s="97"/>
      <c r="M13" s="97"/>
      <c r="N13" s="97"/>
      <c r="O13" s="91">
        <f>J13</f>
        <v>-1101.6723816199999</v>
      </c>
      <c r="P13" s="91"/>
      <c r="Q13" s="99" t="s">
        <v>142</v>
      </c>
    </row>
    <row r="14" spans="1:19" x14ac:dyDescent="0.2">
      <c r="A14" s="84" t="s">
        <v>143</v>
      </c>
      <c r="B14" s="85"/>
      <c r="C14" s="85"/>
      <c r="D14" s="86"/>
      <c r="E14" s="97"/>
      <c r="F14" s="97"/>
      <c r="G14" s="98"/>
      <c r="H14" s="100">
        <f>-1152973750/1000000</f>
        <v>-1152.9737500000001</v>
      </c>
      <c r="I14" s="97"/>
      <c r="J14" s="85"/>
      <c r="K14" s="97"/>
      <c r="L14" s="97"/>
      <c r="M14" s="97"/>
      <c r="N14" s="97"/>
      <c r="O14" s="91">
        <f>H14</f>
        <v>-1152.9737500000001</v>
      </c>
      <c r="P14" s="91"/>
      <c r="Q14" s="99" t="s">
        <v>143</v>
      </c>
    </row>
    <row r="15" spans="1:19" x14ac:dyDescent="0.2">
      <c r="A15" s="84" t="s">
        <v>144</v>
      </c>
      <c r="B15" s="85">
        <f>328079422304.03/1000000</f>
        <v>328079.42230403004</v>
      </c>
      <c r="C15" s="85">
        <f>E15-B15</f>
        <v>9140.8769999999786</v>
      </c>
      <c r="D15" s="86"/>
      <c r="E15" s="85">
        <f>337220299304.03/1000000</f>
        <v>337220.29930403002</v>
      </c>
      <c r="F15" s="85"/>
      <c r="G15" s="98"/>
      <c r="H15" s="85">
        <f>-397105651.8546/1000000</f>
        <v>-397.10565185460001</v>
      </c>
      <c r="I15" s="101"/>
      <c r="J15" s="97"/>
      <c r="K15" s="97"/>
      <c r="L15" s="97"/>
      <c r="M15" s="97"/>
      <c r="N15" s="97"/>
      <c r="O15" s="102">
        <f>H15</f>
        <v>-397.10565185460001</v>
      </c>
      <c r="P15" s="102"/>
      <c r="Q15" s="99" t="s">
        <v>115</v>
      </c>
    </row>
    <row r="16" spans="1:19" x14ac:dyDescent="0.2">
      <c r="A16" s="84" t="s">
        <v>145</v>
      </c>
      <c r="B16" s="85">
        <f>8853415514.1/1000000</f>
        <v>8853.415514100001</v>
      </c>
      <c r="C16" s="85"/>
      <c r="D16" s="103"/>
      <c r="E16" s="85">
        <f>B16</f>
        <v>8853.415514100001</v>
      </c>
      <c r="F16" s="85"/>
      <c r="G16" s="85">
        <f>-8853415514.1/1000000</f>
        <v>-8853.415514100001</v>
      </c>
      <c r="H16" s="85"/>
      <c r="I16" s="97"/>
      <c r="J16" s="97"/>
      <c r="K16" s="97"/>
      <c r="L16" s="98"/>
      <c r="M16" s="98"/>
      <c r="N16" s="97"/>
      <c r="O16" s="85">
        <f>G16</f>
        <v>-8853.415514100001</v>
      </c>
      <c r="P16" s="85"/>
      <c r="Q16" s="84" t="s">
        <v>114</v>
      </c>
    </row>
    <row r="17" spans="1:17" x14ac:dyDescent="0.2">
      <c r="A17" s="84" t="s">
        <v>146</v>
      </c>
      <c r="B17" s="85">
        <f>6790315515.73/1000000</f>
        <v>6790.3155157299998</v>
      </c>
      <c r="C17" s="85">
        <f>E17-B17</f>
        <v>-83.216000000000349</v>
      </c>
      <c r="D17" s="103"/>
      <c r="E17" s="85">
        <f>6707099515.73/1000000</f>
        <v>6707.0995157299994</v>
      </c>
      <c r="F17" s="85"/>
      <c r="G17" s="85"/>
      <c r="H17" s="85"/>
      <c r="I17" s="85"/>
      <c r="J17" s="85">
        <f>-6707099515.73/1000000</f>
        <v>-6707.0995157299994</v>
      </c>
      <c r="K17" s="85"/>
      <c r="L17" s="85"/>
      <c r="M17" s="85"/>
      <c r="N17" s="85"/>
      <c r="O17" s="85">
        <f>J17</f>
        <v>-6707.0995157299994</v>
      </c>
      <c r="P17" s="85"/>
      <c r="Q17" s="84" t="s">
        <v>147</v>
      </c>
    </row>
    <row r="18" spans="1:17" x14ac:dyDescent="0.2">
      <c r="A18" s="84" t="s">
        <v>148</v>
      </c>
      <c r="B18" s="85">
        <f>7674714042.07/1000000</f>
        <v>7674.7140420699998</v>
      </c>
      <c r="C18" s="85">
        <f>E18-B18-D18</f>
        <v>-1692.3622984399999</v>
      </c>
      <c r="D18" s="85">
        <f>-D6</f>
        <v>36</v>
      </c>
      <c r="E18" s="85">
        <f>6018351743.63/1000000</f>
        <v>6018.3517436299999</v>
      </c>
      <c r="F18" s="85"/>
      <c r="G18" s="85"/>
      <c r="H18" s="85"/>
      <c r="I18" s="97"/>
      <c r="J18" s="85">
        <f>322328154.31/1000000</f>
        <v>322.32815431</v>
      </c>
      <c r="K18" s="97"/>
      <c r="L18" s="97"/>
      <c r="M18" s="97"/>
      <c r="N18" s="97"/>
      <c r="O18" s="85">
        <f>J18</f>
        <v>322.32815431</v>
      </c>
      <c r="P18" s="85"/>
      <c r="Q18" s="84" t="s">
        <v>149</v>
      </c>
    </row>
    <row r="19" spans="1:17" x14ac:dyDescent="0.2">
      <c r="A19" s="84" t="s">
        <v>150</v>
      </c>
      <c r="B19" s="85">
        <f>666525281.09/1000000</f>
        <v>666.52528109000002</v>
      </c>
      <c r="C19" s="85">
        <f>E19-B19</f>
        <v>-26.711499839999988</v>
      </c>
      <c r="D19" s="104"/>
      <c r="E19" s="85">
        <f>639813781.25/1000000</f>
        <v>639.81378125000003</v>
      </c>
      <c r="F19" s="85"/>
      <c r="G19" s="85"/>
      <c r="H19" s="85"/>
      <c r="I19" s="97"/>
      <c r="J19" s="85">
        <f>-397000000/1000000</f>
        <v>-397</v>
      </c>
      <c r="K19" s="97"/>
      <c r="L19" s="97"/>
      <c r="M19" s="97"/>
      <c r="N19" s="97"/>
      <c r="O19" s="85">
        <f>J19</f>
        <v>-397</v>
      </c>
      <c r="P19" s="85"/>
      <c r="Q19" s="99" t="s">
        <v>151</v>
      </c>
    </row>
    <row r="20" spans="1:17" x14ac:dyDescent="0.2">
      <c r="A20" s="84" t="s">
        <v>152</v>
      </c>
      <c r="B20" s="85">
        <f>1596989651/1000000</f>
        <v>1596.9896510000001</v>
      </c>
      <c r="C20" s="85"/>
      <c r="D20" s="86"/>
      <c r="E20" s="85">
        <f>1596989651/1000000</f>
        <v>1596.9896510000001</v>
      </c>
      <c r="F20" s="85"/>
      <c r="G20" s="97"/>
      <c r="H20" s="85"/>
      <c r="I20" s="105">
        <f>-958193790.6/1000000</f>
        <v>-958.19379060000006</v>
      </c>
      <c r="J20" s="98"/>
      <c r="K20" s="97"/>
      <c r="L20" s="97"/>
      <c r="M20" s="97"/>
      <c r="N20" s="105">
        <f>130005146.4/1000000</f>
        <v>130.0051464</v>
      </c>
      <c r="O20" s="85">
        <f>I20+N20</f>
        <v>-828.1886442</v>
      </c>
      <c r="P20" s="85"/>
      <c r="Q20" s="99" t="s">
        <v>153</v>
      </c>
    </row>
    <row r="21" spans="1:17" x14ac:dyDescent="0.2">
      <c r="A21" s="84" t="s">
        <v>154</v>
      </c>
      <c r="B21" s="85">
        <f>17249187000/1000000</f>
        <v>17249.187000000002</v>
      </c>
      <c r="C21" s="85">
        <f>E21-B21</f>
        <v>-432.97618566000165</v>
      </c>
      <c r="D21" s="86"/>
      <c r="E21" s="85">
        <f>16816210814.34/1000000</f>
        <v>16816.21081434</v>
      </c>
      <c r="F21" s="85">
        <f>1042858202.88/1000000</f>
        <v>1042.8582028799999</v>
      </c>
      <c r="G21" s="85"/>
      <c r="H21" s="85"/>
      <c r="I21" s="85">
        <f>-625714921.728001/1000000</f>
        <v>-625.71492172800095</v>
      </c>
      <c r="J21" s="98"/>
      <c r="K21" s="85">
        <f>417</f>
        <v>417</v>
      </c>
      <c r="L21" s="97"/>
      <c r="M21" s="97"/>
      <c r="N21" s="85"/>
      <c r="O21" s="85">
        <f>-(F21-K21)</f>
        <v>-625.85820287999991</v>
      </c>
      <c r="P21" s="85"/>
      <c r="Q21" s="99" t="s">
        <v>155</v>
      </c>
    </row>
    <row r="22" spans="1:17" x14ac:dyDescent="0.2">
      <c r="A22" s="90" t="s">
        <v>889</v>
      </c>
      <c r="B22" s="88">
        <f>186447848.94/1000000</f>
        <v>186.44784894</v>
      </c>
      <c r="C22" s="88"/>
      <c r="D22" s="89"/>
      <c r="E22" s="88">
        <f>186447848.94/1000000</f>
        <v>186.44784894</v>
      </c>
      <c r="F22" s="88"/>
      <c r="G22" s="88"/>
      <c r="H22" s="88"/>
      <c r="I22" s="88"/>
      <c r="J22" s="88">
        <f>-186447848.94/1000000</f>
        <v>-186.44784894</v>
      </c>
      <c r="K22" s="88"/>
      <c r="L22" s="88"/>
      <c r="M22" s="88"/>
      <c r="N22" s="88"/>
      <c r="O22" s="88">
        <f>J22</f>
        <v>-186.44784894</v>
      </c>
      <c r="P22" s="88"/>
      <c r="Q22" s="90" t="s">
        <v>156</v>
      </c>
    </row>
    <row r="23" spans="1:17" x14ac:dyDescent="0.2">
      <c r="A23" s="93"/>
      <c r="B23" s="94"/>
      <c r="C23" s="94"/>
      <c r="D23" s="95"/>
      <c r="E23" s="94"/>
      <c r="F23" s="94"/>
      <c r="G23" s="94"/>
      <c r="H23" s="94"/>
      <c r="I23" s="94"/>
      <c r="J23" s="94"/>
      <c r="K23" s="94"/>
      <c r="L23" s="94"/>
      <c r="M23" s="94"/>
      <c r="N23" s="94"/>
      <c r="O23" s="94">
        <f>SUM(O12:O22)</f>
        <v>132693.5763951448</v>
      </c>
      <c r="P23" s="94"/>
      <c r="Q23" s="96" t="s">
        <v>157</v>
      </c>
    </row>
    <row r="24" spans="1:17" x14ac:dyDescent="0.2">
      <c r="A24" s="84" t="s">
        <v>158</v>
      </c>
      <c r="B24" s="85">
        <f>12556-20</f>
        <v>12536</v>
      </c>
      <c r="C24" s="85"/>
      <c r="D24" s="86"/>
      <c r="E24" s="85">
        <f>+SUM(B24:D24)</f>
        <v>12536</v>
      </c>
      <c r="F24" s="85"/>
      <c r="G24" s="85"/>
      <c r="H24" s="85"/>
      <c r="I24" s="98"/>
      <c r="J24" s="85">
        <f>-(240000000/1000000)-(127764019/1000000)+(66000000/1000000)</f>
        <v>-301.76401900000002</v>
      </c>
      <c r="K24" s="85"/>
      <c r="L24" s="85">
        <f>-L9</f>
        <v>14132.906239</v>
      </c>
      <c r="M24" s="85">
        <f>-1829506000/1000000</f>
        <v>-1829.5060000000001</v>
      </c>
      <c r="N24" s="85">
        <f>(-743430000/1000000)+(-144000000/1000000)-(27022000/1000000)</f>
        <v>-914.452</v>
      </c>
      <c r="O24" s="85">
        <f>M24+N24+J24+L24+E24</f>
        <v>23623.184219999999</v>
      </c>
      <c r="P24" s="85"/>
      <c r="Q24" s="84" t="s">
        <v>159</v>
      </c>
    </row>
    <row r="25" spans="1:17" x14ac:dyDescent="0.2">
      <c r="A25" s="84" t="s">
        <v>160</v>
      </c>
      <c r="B25" s="85"/>
      <c r="C25" s="85"/>
      <c r="D25" s="86"/>
      <c r="E25" s="85"/>
      <c r="F25" s="85"/>
      <c r="G25" s="85"/>
      <c r="H25" s="85"/>
      <c r="I25" s="85"/>
      <c r="J25" s="85"/>
      <c r="K25" s="85">
        <f>-208571640.576/1000000</f>
        <v>-208.57164057599999</v>
      </c>
      <c r="L25" s="85"/>
      <c r="M25" s="85"/>
      <c r="N25" s="85"/>
      <c r="O25" s="85">
        <f>K25</f>
        <v>-208.57164057599999</v>
      </c>
      <c r="P25" s="85"/>
      <c r="Q25" s="84" t="s">
        <v>155</v>
      </c>
    </row>
    <row r="26" spans="1:17" x14ac:dyDescent="0.2">
      <c r="A26" s="90" t="s">
        <v>161</v>
      </c>
      <c r="B26" s="88">
        <v>0</v>
      </c>
      <c r="C26" s="88"/>
      <c r="D26" s="89"/>
      <c r="E26" s="88">
        <f>B26</f>
        <v>0</v>
      </c>
      <c r="F26" s="88"/>
      <c r="G26" s="88"/>
      <c r="H26" s="88"/>
      <c r="I26" s="88"/>
      <c r="J26" s="88">
        <f>-B26</f>
        <v>0</v>
      </c>
      <c r="K26" s="88"/>
      <c r="L26" s="88">
        <v>0</v>
      </c>
      <c r="M26" s="88"/>
      <c r="N26" s="88"/>
      <c r="O26" s="88">
        <f>J26-L26</f>
        <v>0</v>
      </c>
      <c r="P26" s="88"/>
      <c r="Q26" s="90" t="s">
        <v>156</v>
      </c>
    </row>
    <row r="27" spans="1:17" x14ac:dyDescent="0.2">
      <c r="A27" s="93"/>
      <c r="B27" s="94"/>
      <c r="C27" s="94"/>
      <c r="D27" s="95"/>
      <c r="E27" s="94"/>
      <c r="F27" s="94"/>
      <c r="G27" s="94"/>
      <c r="H27" s="94"/>
      <c r="I27" s="94"/>
      <c r="J27" s="94"/>
      <c r="K27" s="94"/>
      <c r="L27" s="94"/>
      <c r="M27" s="94"/>
      <c r="N27" s="94"/>
      <c r="O27" s="94">
        <f>SUM(O23:O26)</f>
        <v>156108.18897456879</v>
      </c>
      <c r="P27" s="94"/>
      <c r="Q27" s="96" t="s">
        <v>162</v>
      </c>
    </row>
    <row r="28" spans="1:17" x14ac:dyDescent="0.2">
      <c r="A28" s="84" t="s">
        <v>163</v>
      </c>
      <c r="B28" s="85">
        <f>37831-B24</f>
        <v>25295</v>
      </c>
      <c r="C28" s="85">
        <v>-3717</v>
      </c>
      <c r="D28" s="86"/>
      <c r="E28" s="85">
        <f>+SUM(B28:D28)</f>
        <v>21578</v>
      </c>
      <c r="F28" s="85"/>
      <c r="G28" s="85"/>
      <c r="H28" s="85"/>
      <c r="I28" s="85"/>
      <c r="J28" s="85">
        <f>(-220000000/1000000)+(-38905075/1000000)+(157970406/1000000)</f>
        <v>-100.93466900000001</v>
      </c>
      <c r="K28" s="85"/>
      <c r="L28" s="85"/>
      <c r="M28" s="85"/>
      <c r="N28" s="85">
        <f>+O28-E28-F28-J28</f>
        <v>663.97503210399896</v>
      </c>
      <c r="O28" s="85">
        <f>22141040363.104/1000000</f>
        <v>22141.040363103999</v>
      </c>
      <c r="P28" s="85"/>
      <c r="Q28" s="84" t="s">
        <v>164</v>
      </c>
    </row>
    <row r="29" spans="1:17" x14ac:dyDescent="0.2">
      <c r="A29" s="84" t="s">
        <v>160</v>
      </c>
      <c r="B29" s="85"/>
      <c r="C29" s="85"/>
      <c r="D29" s="86"/>
      <c r="E29" s="85"/>
      <c r="F29" s="85"/>
      <c r="G29" s="85"/>
      <c r="H29" s="85"/>
      <c r="I29" s="85"/>
      <c r="J29" s="85"/>
      <c r="K29" s="85">
        <f>-208571640.576/1000000</f>
        <v>-208.57164057599999</v>
      </c>
      <c r="L29" s="85"/>
      <c r="M29" s="85"/>
      <c r="N29" s="85"/>
      <c r="O29" s="85">
        <f>K29</f>
        <v>-208.57164057599999</v>
      </c>
      <c r="P29" s="85"/>
      <c r="Q29" s="84" t="s">
        <v>155</v>
      </c>
    </row>
    <row r="30" spans="1:17" x14ac:dyDescent="0.2">
      <c r="A30" s="90" t="s">
        <v>161</v>
      </c>
      <c r="B30" s="88"/>
      <c r="C30" s="88"/>
      <c r="D30" s="89"/>
      <c r="E30" s="88"/>
      <c r="F30" s="88"/>
      <c r="G30" s="88"/>
      <c r="H30" s="88"/>
      <c r="I30" s="88"/>
      <c r="J30" s="88"/>
      <c r="K30" s="88"/>
      <c r="L30" s="88">
        <v>0</v>
      </c>
      <c r="M30" s="88"/>
      <c r="N30" s="88"/>
      <c r="O30" s="88">
        <f>L30</f>
        <v>0</v>
      </c>
      <c r="P30" s="88"/>
      <c r="Q30" s="90" t="s">
        <v>156</v>
      </c>
    </row>
    <row r="31" spans="1:17" ht="14.25" x14ac:dyDescent="0.2">
      <c r="A31" s="409"/>
      <c r="B31" s="96"/>
      <c r="C31" s="96"/>
      <c r="D31" s="95"/>
      <c r="E31" s="95"/>
      <c r="F31" s="94"/>
      <c r="G31" s="94"/>
      <c r="H31" s="94"/>
      <c r="I31" s="94"/>
      <c r="J31" s="94"/>
      <c r="K31" s="94"/>
      <c r="L31" s="94"/>
      <c r="M31" s="94"/>
      <c r="N31" s="94"/>
      <c r="O31" s="94">
        <f>SUM(O27:O30)</f>
        <v>178040.65769709679</v>
      </c>
      <c r="P31" s="94"/>
      <c r="Q31" s="96" t="s">
        <v>165</v>
      </c>
    </row>
    <row r="32" spans="1:17" x14ac:dyDescent="0.2">
      <c r="C32" s="106"/>
      <c r="D32" s="106"/>
      <c r="E32" s="106"/>
      <c r="F32" s="106"/>
      <c r="G32" s="106"/>
      <c r="H32" s="106"/>
      <c r="I32" s="106"/>
      <c r="J32" s="106"/>
      <c r="K32" s="106"/>
      <c r="L32" s="106"/>
      <c r="M32" s="106"/>
      <c r="N32" s="106"/>
      <c r="O32" s="106"/>
      <c r="P32" s="106"/>
      <c r="Q32" s="106"/>
    </row>
    <row r="34" spans="1:17" x14ac:dyDescent="0.2">
      <c r="A34" s="96" t="s">
        <v>809</v>
      </c>
      <c r="B34" s="107"/>
      <c r="C34" s="107"/>
      <c r="D34" s="107"/>
      <c r="E34" s="107"/>
      <c r="F34" s="107"/>
      <c r="G34" s="107"/>
      <c r="H34" s="107"/>
      <c r="I34" s="107"/>
      <c r="J34" s="107"/>
      <c r="K34" s="107"/>
      <c r="L34" s="107"/>
      <c r="M34" s="107"/>
      <c r="N34" s="107"/>
      <c r="O34" s="107"/>
      <c r="P34" s="107"/>
      <c r="Q34" s="107"/>
    </row>
    <row r="39" spans="1:17" x14ac:dyDescent="0.2">
      <c r="M39" s="439"/>
      <c r="O39" s="438"/>
    </row>
    <row r="40" spans="1:17" x14ac:dyDescent="0.2">
      <c r="M40" s="439"/>
    </row>
    <row r="41" spans="1:17" x14ac:dyDescent="0.2">
      <c r="M41" s="439"/>
    </row>
  </sheetData>
  <hyperlinks>
    <hyperlink ref="S1" location="Index!A1" display="Index"/>
  </hyperlinks>
  <pageMargins left="0.70866141732283472" right="0.70866141732283472" top="0.74803149606299213" bottom="0.74803149606299213" header="0.31496062992125984" footer="0.31496062992125984"/>
  <pageSetup scale="50" fitToHeight="0" orientation="landscape" r:id="rId1"/>
  <ignoredErrors>
    <ignoredError sqref="O12 C18"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showGridLines="0" zoomScaleNormal="100" zoomScaleSheetLayoutView="100" workbookViewId="0"/>
  </sheetViews>
  <sheetFormatPr defaultRowHeight="15" x14ac:dyDescent="0.25"/>
  <cols>
    <col min="1" max="1" width="27.42578125" customWidth="1"/>
    <col min="2" max="2" width="9.140625" bestFit="1" customWidth="1"/>
    <col min="3" max="3" width="16.7109375" bestFit="1" customWidth="1"/>
    <col min="4" max="4" width="19.42578125" customWidth="1"/>
    <col min="5" max="5" width="17.28515625" bestFit="1" customWidth="1"/>
    <col min="6" max="6" width="11.85546875" customWidth="1"/>
  </cols>
  <sheetData>
    <row r="1" spans="1:8" ht="19.5" x14ac:dyDescent="0.25">
      <c r="A1" s="357" t="s">
        <v>798</v>
      </c>
      <c r="B1" s="358"/>
      <c r="C1" s="358"/>
      <c r="D1" s="358"/>
      <c r="E1" s="358"/>
      <c r="F1" s="358"/>
      <c r="H1" s="40" t="s">
        <v>46</v>
      </c>
    </row>
    <row r="2" spans="1:8" ht="18" x14ac:dyDescent="0.25">
      <c r="A2" s="359"/>
      <c r="B2" s="310"/>
      <c r="C2" s="310"/>
      <c r="D2" s="158" t="s">
        <v>766</v>
      </c>
      <c r="E2" s="310"/>
      <c r="F2" s="310"/>
    </row>
    <row r="3" spans="1:8" x14ac:dyDescent="0.25">
      <c r="A3" s="360" t="s">
        <v>796</v>
      </c>
      <c r="B3" s="158" t="s">
        <v>54</v>
      </c>
      <c r="C3" s="158" t="s">
        <v>55</v>
      </c>
      <c r="D3" s="158" t="s">
        <v>767</v>
      </c>
      <c r="E3" s="158" t="s">
        <v>58</v>
      </c>
      <c r="F3" s="158" t="s">
        <v>122</v>
      </c>
    </row>
    <row r="4" spans="1:8" x14ac:dyDescent="0.25">
      <c r="A4" s="361">
        <v>2016</v>
      </c>
      <c r="B4" s="370" t="s">
        <v>50</v>
      </c>
      <c r="C4" s="370" t="s">
        <v>50</v>
      </c>
      <c r="D4" s="370" t="s">
        <v>50</v>
      </c>
      <c r="E4" s="370" t="s">
        <v>50</v>
      </c>
      <c r="F4" s="370"/>
    </row>
    <row r="5" spans="1:8" x14ac:dyDescent="0.25">
      <c r="A5" s="363" t="s">
        <v>797</v>
      </c>
      <c r="B5" s="190" t="s">
        <v>633</v>
      </c>
      <c r="C5" s="190">
        <v>35</v>
      </c>
      <c r="D5" s="190">
        <v>48</v>
      </c>
      <c r="E5" s="190">
        <v>48</v>
      </c>
      <c r="F5" s="190">
        <v>47</v>
      </c>
    </row>
    <row r="6" spans="1:8" x14ac:dyDescent="0.25">
      <c r="A6" s="362" t="s">
        <v>792</v>
      </c>
      <c r="B6" s="190" t="s">
        <v>633</v>
      </c>
      <c r="C6" s="190">
        <v>46</v>
      </c>
      <c r="D6" s="190">
        <v>52</v>
      </c>
      <c r="E6" s="190">
        <v>54</v>
      </c>
      <c r="F6" s="190">
        <v>54</v>
      </c>
    </row>
    <row r="7" spans="1:8" x14ac:dyDescent="0.25">
      <c r="A7" s="361">
        <v>2015</v>
      </c>
      <c r="B7" s="364" t="s">
        <v>50</v>
      </c>
      <c r="C7" s="364" t="s">
        <v>50</v>
      </c>
      <c r="D7" s="364" t="s">
        <v>50</v>
      </c>
      <c r="E7" s="364" t="s">
        <v>50</v>
      </c>
      <c r="F7" s="364"/>
    </row>
    <row r="8" spans="1:8" x14ac:dyDescent="0.25">
      <c r="A8" s="363" t="s">
        <v>797</v>
      </c>
      <c r="B8" s="190" t="s">
        <v>633</v>
      </c>
      <c r="C8" s="364">
        <v>43</v>
      </c>
      <c r="D8" s="364">
        <v>51</v>
      </c>
      <c r="E8" s="364">
        <v>52</v>
      </c>
      <c r="F8" s="364">
        <v>51</v>
      </c>
    </row>
    <row r="9" spans="1:8" x14ac:dyDescent="0.25">
      <c r="A9" s="367" t="s">
        <v>792</v>
      </c>
      <c r="B9" s="190" t="s">
        <v>633</v>
      </c>
      <c r="C9" s="364">
        <v>44</v>
      </c>
      <c r="D9" s="364">
        <v>55</v>
      </c>
      <c r="E9" s="364">
        <v>56</v>
      </c>
      <c r="F9" s="364">
        <v>55</v>
      </c>
    </row>
    <row r="10" spans="1:8" x14ac:dyDescent="0.25">
      <c r="A10" s="368"/>
      <c r="B10" s="369"/>
      <c r="C10" s="369"/>
      <c r="D10" s="369"/>
      <c r="E10" s="369"/>
      <c r="F10" s="369"/>
    </row>
    <row r="11" spans="1:8" ht="37.5" customHeight="1" x14ac:dyDescent="0.25">
      <c r="A11" s="591" t="s">
        <v>799</v>
      </c>
      <c r="B11" s="591"/>
      <c r="C11" s="591"/>
      <c r="D11" s="591"/>
      <c r="E11" s="591"/>
      <c r="F11" s="591"/>
    </row>
  </sheetData>
  <mergeCells count="1">
    <mergeCell ref="A11:F11"/>
  </mergeCells>
  <hyperlinks>
    <hyperlink ref="H1" location="Index!A1" display="Index"/>
  </hyperlinks>
  <pageMargins left="0.70866141732283472" right="0.70866141732283472" top="0.74803149606299213" bottom="0.74803149606299213" header="0.31496062992125984" footer="0.31496062992125984"/>
  <pageSetup paperSize="9" fitToHeight="3" orientation="landscape" r:id="rId1"/>
  <colBreaks count="1" manualBreakCount="1">
    <brk id="6"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zoomScaleNormal="100" zoomScaleSheetLayoutView="100" workbookViewId="0"/>
  </sheetViews>
  <sheetFormatPr defaultRowHeight="15" x14ac:dyDescent="0.25"/>
  <cols>
    <col min="1" max="1" width="41.85546875" customWidth="1"/>
    <col min="2" max="3" width="14.7109375" style="157" customWidth="1"/>
    <col min="4" max="4" width="16.5703125" style="157" customWidth="1"/>
    <col min="5" max="5" width="14.7109375" style="157" customWidth="1"/>
    <col min="6" max="6" width="15.7109375" style="157" customWidth="1"/>
    <col min="7" max="7" width="14.7109375" style="157" customWidth="1"/>
  </cols>
  <sheetData>
    <row r="1" spans="1:9" ht="19.5" x14ac:dyDescent="0.25">
      <c r="A1" s="371" t="s">
        <v>801</v>
      </c>
      <c r="B1" s="378"/>
      <c r="C1" s="378"/>
      <c r="D1" s="378"/>
      <c r="E1" s="378"/>
      <c r="F1" s="378"/>
      <c r="G1" s="378"/>
      <c r="I1" s="40" t="s">
        <v>46</v>
      </c>
    </row>
    <row r="2" spans="1:9" ht="19.5" x14ac:dyDescent="0.25">
      <c r="A2" s="379"/>
      <c r="B2" s="380"/>
      <c r="C2" s="380"/>
      <c r="D2" s="373" t="s">
        <v>802</v>
      </c>
      <c r="E2" s="380"/>
      <c r="F2" s="373" t="s">
        <v>121</v>
      </c>
      <c r="G2" s="380"/>
    </row>
    <row r="3" spans="1:9" x14ac:dyDescent="0.25">
      <c r="A3" s="120" t="s">
        <v>552</v>
      </c>
      <c r="B3" s="373" t="s">
        <v>803</v>
      </c>
      <c r="C3" s="373" t="s">
        <v>804</v>
      </c>
      <c r="D3" s="373" t="s">
        <v>805</v>
      </c>
      <c r="E3" s="373" t="s">
        <v>806</v>
      </c>
      <c r="F3" s="373" t="s">
        <v>807</v>
      </c>
      <c r="G3" s="373" t="s">
        <v>122</v>
      </c>
    </row>
    <row r="4" spans="1:9" x14ac:dyDescent="0.25">
      <c r="A4" s="414" t="s">
        <v>52</v>
      </c>
      <c r="B4" s="381"/>
      <c r="C4" s="381"/>
      <c r="D4" s="381"/>
      <c r="E4" s="381"/>
      <c r="F4" s="376"/>
      <c r="G4" s="381"/>
    </row>
    <row r="5" spans="1:9" x14ac:dyDescent="0.25">
      <c r="A5" s="414" t="s">
        <v>53</v>
      </c>
      <c r="B5" s="185">
        <v>0</v>
      </c>
      <c r="C5" s="185">
        <v>0</v>
      </c>
      <c r="D5" s="185">
        <v>0</v>
      </c>
      <c r="E5" s="185">
        <v>0</v>
      </c>
      <c r="F5" s="185">
        <v>0</v>
      </c>
      <c r="G5" s="185"/>
    </row>
    <row r="6" spans="1:9" x14ac:dyDescent="0.25">
      <c r="A6" s="414" t="s">
        <v>54</v>
      </c>
      <c r="B6" s="185">
        <v>2314</v>
      </c>
      <c r="C6" s="185">
        <v>0</v>
      </c>
      <c r="D6" s="185">
        <v>362</v>
      </c>
      <c r="E6" s="185">
        <v>2</v>
      </c>
      <c r="F6" s="185">
        <v>0</v>
      </c>
      <c r="G6" s="185">
        <v>2678</v>
      </c>
    </row>
    <row r="7" spans="1:9" x14ac:dyDescent="0.25">
      <c r="A7" s="414" t="s">
        <v>55</v>
      </c>
      <c r="B7" s="185">
        <v>47.943446270000003</v>
      </c>
      <c r="C7" s="185">
        <v>0</v>
      </c>
      <c r="D7" s="185">
        <v>14425.662313700001</v>
      </c>
      <c r="E7" s="185">
        <v>271210.37410532753</v>
      </c>
      <c r="F7" s="185">
        <v>79816.476107417897</v>
      </c>
      <c r="G7" s="185">
        <v>365500.45597271546</v>
      </c>
    </row>
    <row r="8" spans="1:9" x14ac:dyDescent="0.25">
      <c r="A8" s="414" t="s">
        <v>808</v>
      </c>
      <c r="B8" s="185"/>
      <c r="C8" s="185"/>
      <c r="D8" s="185"/>
      <c r="E8" s="185"/>
      <c r="F8" s="185"/>
      <c r="G8" s="185"/>
    </row>
    <row r="9" spans="1:9" x14ac:dyDescent="0.25">
      <c r="A9" s="415" t="s">
        <v>57</v>
      </c>
      <c r="B9" s="185">
        <v>0</v>
      </c>
      <c r="C9" s="185">
        <v>0</v>
      </c>
      <c r="D9" s="185">
        <v>0</v>
      </c>
      <c r="E9" s="185">
        <v>532889.1627834317</v>
      </c>
      <c r="F9" s="185">
        <v>0</v>
      </c>
      <c r="G9" s="185">
        <v>532889.1627834317</v>
      </c>
    </row>
    <row r="10" spans="1:9" x14ac:dyDescent="0.25">
      <c r="A10" s="415" t="s">
        <v>58</v>
      </c>
      <c r="B10" s="185">
        <v>0</v>
      </c>
      <c r="C10" s="185">
        <v>0</v>
      </c>
      <c r="D10" s="185">
        <v>2877.04064156</v>
      </c>
      <c r="E10" s="185">
        <v>0</v>
      </c>
      <c r="F10" s="185">
        <v>27990.359965060135</v>
      </c>
      <c r="G10" s="185">
        <v>30867.400606620136</v>
      </c>
    </row>
    <row r="11" spans="1:9" x14ac:dyDescent="0.25">
      <c r="A11" s="414" t="s">
        <v>59</v>
      </c>
      <c r="B11" s="185">
        <v>0</v>
      </c>
      <c r="C11" s="185">
        <v>0</v>
      </c>
      <c r="D11" s="185">
        <v>0</v>
      </c>
      <c r="E11" s="185">
        <v>0</v>
      </c>
      <c r="F11" s="185">
        <v>0</v>
      </c>
      <c r="G11" s="185">
        <v>0</v>
      </c>
    </row>
    <row r="12" spans="1:9" x14ac:dyDescent="0.25">
      <c r="A12" s="414" t="s">
        <v>60</v>
      </c>
      <c r="B12" s="185">
        <v>0</v>
      </c>
      <c r="C12" s="185">
        <v>0</v>
      </c>
      <c r="D12" s="185">
        <v>0</v>
      </c>
      <c r="E12" s="185">
        <v>0</v>
      </c>
      <c r="F12" s="185">
        <v>0</v>
      </c>
      <c r="G12" s="185">
        <v>0</v>
      </c>
    </row>
    <row r="13" spans="1:9" x14ac:dyDescent="0.25">
      <c r="A13" s="414" t="s">
        <v>61</v>
      </c>
      <c r="B13" s="185">
        <v>0</v>
      </c>
      <c r="C13" s="185">
        <v>0</v>
      </c>
      <c r="D13" s="185">
        <v>0</v>
      </c>
      <c r="E13" s="185">
        <v>0</v>
      </c>
      <c r="F13" s="185">
        <v>0</v>
      </c>
      <c r="G13" s="185">
        <v>0</v>
      </c>
    </row>
    <row r="14" spans="1:9" x14ac:dyDescent="0.25">
      <c r="A14" s="181" t="s">
        <v>62</v>
      </c>
      <c r="B14" s="171">
        <v>2361.9434462700001</v>
      </c>
      <c r="C14" s="171">
        <v>0</v>
      </c>
      <c r="D14" s="171">
        <v>17664.70295526</v>
      </c>
      <c r="E14" s="171">
        <v>804101.53688875923</v>
      </c>
      <c r="F14" s="171">
        <v>107806.83607247804</v>
      </c>
      <c r="G14" s="171">
        <v>931935.01936276723</v>
      </c>
    </row>
    <row r="15" spans="1:9" x14ac:dyDescent="0.25">
      <c r="A15" s="172" t="s">
        <v>63</v>
      </c>
      <c r="B15" s="376"/>
      <c r="C15" s="376"/>
      <c r="D15" s="376"/>
      <c r="E15" s="376"/>
      <c r="F15" s="376"/>
      <c r="G15" s="376"/>
    </row>
    <row r="16" spans="1:9" x14ac:dyDescent="0.25">
      <c r="A16" s="172" t="s">
        <v>53</v>
      </c>
      <c r="B16" s="185">
        <v>37274.045951349995</v>
      </c>
      <c r="C16" s="185">
        <v>0</v>
      </c>
      <c r="D16" s="185">
        <v>5.4547219400000007</v>
      </c>
      <c r="E16" s="185">
        <v>0</v>
      </c>
      <c r="F16" s="185">
        <v>0</v>
      </c>
      <c r="G16" s="185">
        <v>37279.500673289993</v>
      </c>
    </row>
    <row r="17" spans="1:7" x14ac:dyDescent="0.25">
      <c r="A17" s="172" t="s">
        <v>64</v>
      </c>
      <c r="B17" s="185">
        <v>30.819194059999997</v>
      </c>
      <c r="C17" s="185">
        <v>0</v>
      </c>
      <c r="D17" s="185">
        <v>0</v>
      </c>
      <c r="E17" s="185">
        <v>0</v>
      </c>
      <c r="F17" s="185">
        <v>0</v>
      </c>
      <c r="G17" s="185">
        <v>30.819194059999997</v>
      </c>
    </row>
    <row r="18" spans="1:7" x14ac:dyDescent="0.25">
      <c r="A18" s="172" t="s">
        <v>65</v>
      </c>
      <c r="B18" s="185">
        <v>14.570391689999999</v>
      </c>
      <c r="C18" s="185">
        <v>0</v>
      </c>
      <c r="D18" s="185">
        <v>0</v>
      </c>
      <c r="E18" s="185">
        <v>0</v>
      </c>
      <c r="F18" s="185">
        <v>0</v>
      </c>
      <c r="G18" s="185">
        <v>14.570391689999999</v>
      </c>
    </row>
    <row r="19" spans="1:7" x14ac:dyDescent="0.25">
      <c r="A19" s="172" t="s">
        <v>69</v>
      </c>
      <c r="B19" s="185">
        <v>0</v>
      </c>
      <c r="C19" s="185">
        <v>0</v>
      </c>
      <c r="D19" s="185">
        <v>0</v>
      </c>
      <c r="E19" s="185">
        <v>0</v>
      </c>
      <c r="F19" s="185">
        <v>0</v>
      </c>
      <c r="G19" s="185">
        <v>0</v>
      </c>
    </row>
    <row r="20" spans="1:7" x14ac:dyDescent="0.25">
      <c r="A20" s="172" t="s">
        <v>70</v>
      </c>
      <c r="B20" s="185">
        <v>0</v>
      </c>
      <c r="C20" s="185">
        <v>0</v>
      </c>
      <c r="D20" s="185">
        <v>0</v>
      </c>
      <c r="E20" s="185">
        <v>0</v>
      </c>
      <c r="F20" s="185">
        <v>0</v>
      </c>
      <c r="G20" s="185">
        <v>0</v>
      </c>
    </row>
    <row r="21" spans="1:7" x14ac:dyDescent="0.25">
      <c r="A21" s="172" t="s">
        <v>54</v>
      </c>
      <c r="B21" s="185">
        <v>77.47580755200002</v>
      </c>
      <c r="C21" s="185">
        <v>0</v>
      </c>
      <c r="D21" s="185">
        <v>0</v>
      </c>
      <c r="E21" s="185">
        <v>0</v>
      </c>
      <c r="F21" s="185">
        <v>0</v>
      </c>
      <c r="G21" s="185">
        <v>77.47580755200002</v>
      </c>
    </row>
    <row r="22" spans="1:7" x14ac:dyDescent="0.25">
      <c r="A22" s="172" t="s">
        <v>55</v>
      </c>
      <c r="B22" s="185">
        <v>0</v>
      </c>
      <c r="C22" s="185">
        <v>0</v>
      </c>
      <c r="D22" s="185">
        <v>4482.7563985500001</v>
      </c>
      <c r="E22" s="185">
        <v>0</v>
      </c>
      <c r="F22" s="185">
        <v>0</v>
      </c>
      <c r="G22" s="185">
        <v>4482.7563985500001</v>
      </c>
    </row>
    <row r="23" spans="1:7" x14ac:dyDescent="0.25">
      <c r="A23" s="172" t="s">
        <v>71</v>
      </c>
      <c r="B23" s="185">
        <v>0</v>
      </c>
      <c r="C23" s="185">
        <v>0</v>
      </c>
      <c r="D23" s="185">
        <v>2106.9223954899999</v>
      </c>
      <c r="E23" s="185">
        <v>0</v>
      </c>
      <c r="F23" s="185">
        <v>0</v>
      </c>
      <c r="G23" s="185">
        <v>2106.9223954899999</v>
      </c>
    </row>
    <row r="24" spans="1:7" x14ac:dyDescent="0.25">
      <c r="A24" s="172" t="s">
        <v>72</v>
      </c>
      <c r="B24" s="185">
        <v>0</v>
      </c>
      <c r="C24" s="185">
        <v>0</v>
      </c>
      <c r="D24" s="185">
        <v>0</v>
      </c>
      <c r="E24" s="185">
        <v>115058.68218251188</v>
      </c>
      <c r="F24" s="185">
        <v>0</v>
      </c>
      <c r="G24" s="185">
        <v>115058.68218251188</v>
      </c>
    </row>
    <row r="25" spans="1:7" x14ac:dyDescent="0.25">
      <c r="A25" s="172" t="s">
        <v>73</v>
      </c>
      <c r="B25" s="185">
        <v>0</v>
      </c>
      <c r="C25" s="185">
        <v>0</v>
      </c>
      <c r="D25" s="185">
        <v>90.747647700000002</v>
      </c>
      <c r="E25" s="185">
        <v>4224.8404584299869</v>
      </c>
      <c r="F25" s="185">
        <v>0</v>
      </c>
      <c r="G25" s="185">
        <v>4315.588106129987</v>
      </c>
    </row>
    <row r="26" spans="1:7" x14ac:dyDescent="0.25">
      <c r="A26" s="172" t="s">
        <v>74</v>
      </c>
      <c r="B26" s="185">
        <v>0</v>
      </c>
      <c r="C26" s="185">
        <v>0</v>
      </c>
      <c r="D26" s="185">
        <v>6.2024064499999998</v>
      </c>
      <c r="E26" s="185">
        <v>0</v>
      </c>
      <c r="F26" s="185">
        <v>0</v>
      </c>
      <c r="G26" s="185">
        <v>6.2024064499999998</v>
      </c>
    </row>
    <row r="27" spans="1:7" x14ac:dyDescent="0.25">
      <c r="A27" s="172" t="s">
        <v>75</v>
      </c>
      <c r="B27" s="185">
        <v>0</v>
      </c>
      <c r="C27" s="185">
        <v>0</v>
      </c>
      <c r="D27" s="185">
        <v>0</v>
      </c>
      <c r="E27" s="185">
        <v>0</v>
      </c>
      <c r="F27" s="185">
        <v>0</v>
      </c>
      <c r="G27" s="185">
        <v>0</v>
      </c>
    </row>
    <row r="28" spans="1:7" x14ac:dyDescent="0.25">
      <c r="A28" s="172" t="s">
        <v>76</v>
      </c>
      <c r="B28" s="185">
        <v>0</v>
      </c>
      <c r="C28" s="185">
        <v>0</v>
      </c>
      <c r="D28" s="185">
        <v>0</v>
      </c>
      <c r="E28" s="185">
        <v>0</v>
      </c>
      <c r="F28" s="185">
        <v>0</v>
      </c>
      <c r="G28" s="185">
        <v>0</v>
      </c>
    </row>
    <row r="29" spans="1:7" x14ac:dyDescent="0.25">
      <c r="A29" s="172" t="s">
        <v>77</v>
      </c>
      <c r="B29" s="185">
        <v>0</v>
      </c>
      <c r="C29" s="185">
        <v>0</v>
      </c>
      <c r="D29" s="185">
        <v>0</v>
      </c>
      <c r="E29" s="185">
        <v>0</v>
      </c>
      <c r="F29" s="185">
        <v>0</v>
      </c>
      <c r="G29" s="185">
        <v>0</v>
      </c>
    </row>
    <row r="30" spans="1:7" x14ac:dyDescent="0.25">
      <c r="A30" s="172" t="s">
        <v>78</v>
      </c>
      <c r="B30" s="185">
        <v>0</v>
      </c>
      <c r="C30" s="185">
        <v>0</v>
      </c>
      <c r="D30" s="185">
        <v>0</v>
      </c>
      <c r="E30" s="185">
        <v>0</v>
      </c>
      <c r="F30" s="185">
        <v>0</v>
      </c>
      <c r="G30" s="185">
        <v>0</v>
      </c>
    </row>
    <row r="31" spans="1:7" x14ac:dyDescent="0.25">
      <c r="A31" s="172" t="s">
        <v>79</v>
      </c>
      <c r="B31" s="185">
        <v>0</v>
      </c>
      <c r="C31" s="185">
        <v>0</v>
      </c>
      <c r="D31" s="185">
        <v>0</v>
      </c>
      <c r="E31" s="185">
        <v>0</v>
      </c>
      <c r="F31" s="185">
        <v>0</v>
      </c>
      <c r="G31" s="185">
        <v>0</v>
      </c>
    </row>
    <row r="32" spans="1:7" x14ac:dyDescent="0.25">
      <c r="A32" s="163" t="s">
        <v>80</v>
      </c>
      <c r="B32" s="171">
        <v>37396.911344651999</v>
      </c>
      <c r="C32" s="171">
        <v>0</v>
      </c>
      <c r="D32" s="171">
        <v>6692.0835701300002</v>
      </c>
      <c r="E32" s="171">
        <v>119283.52264094187</v>
      </c>
      <c r="F32" s="171">
        <v>0</v>
      </c>
      <c r="G32" s="171">
        <v>163372.51755572387</v>
      </c>
    </row>
    <row r="33" spans="1:9" x14ac:dyDescent="0.25">
      <c r="A33" s="163" t="s">
        <v>569</v>
      </c>
      <c r="B33" s="171">
        <v>39758.854790922</v>
      </c>
      <c r="C33" s="171">
        <v>0</v>
      </c>
      <c r="D33" s="171">
        <v>24356.786525390002</v>
      </c>
      <c r="E33" s="171">
        <v>923385.05952970113</v>
      </c>
      <c r="F33" s="171">
        <v>107806.83607247804</v>
      </c>
      <c r="G33" s="171">
        <v>1095307.5369184911</v>
      </c>
    </row>
    <row r="34" spans="1:9" ht="6" customHeight="1" x14ac:dyDescent="0.25"/>
    <row r="35" spans="1:9" ht="19.5" x14ac:dyDescent="0.25">
      <c r="A35" s="371" t="s">
        <v>801</v>
      </c>
      <c r="B35" s="378"/>
      <c r="C35" s="378"/>
      <c r="D35" s="378"/>
      <c r="E35" s="378"/>
      <c r="F35" s="378"/>
      <c r="G35" s="378"/>
    </row>
    <row r="36" spans="1:9" ht="19.5" x14ac:dyDescent="0.25">
      <c r="A36" s="379"/>
      <c r="B36" s="380"/>
      <c r="C36" s="380"/>
      <c r="D36" s="373" t="s">
        <v>802</v>
      </c>
      <c r="E36" s="380"/>
      <c r="F36" s="373" t="s">
        <v>121</v>
      </c>
      <c r="G36" s="380"/>
    </row>
    <row r="37" spans="1:9" x14ac:dyDescent="0.25">
      <c r="A37" s="120" t="s">
        <v>585</v>
      </c>
      <c r="B37" s="373" t="s">
        <v>803</v>
      </c>
      <c r="C37" s="373" t="s">
        <v>804</v>
      </c>
      <c r="D37" s="373" t="s">
        <v>805</v>
      </c>
      <c r="E37" s="373" t="s">
        <v>806</v>
      </c>
      <c r="F37" s="373" t="s">
        <v>807</v>
      </c>
      <c r="G37" s="373" t="s">
        <v>122</v>
      </c>
    </row>
    <row r="38" spans="1:9" x14ac:dyDescent="0.25">
      <c r="A38" s="57" t="s">
        <v>52</v>
      </c>
      <c r="B38" s="381"/>
      <c r="C38" s="381"/>
      <c r="D38" s="381"/>
      <c r="E38" s="381"/>
      <c r="F38" s="382"/>
      <c r="G38" s="381"/>
    </row>
    <row r="39" spans="1:9" x14ac:dyDescent="0.25">
      <c r="A39" s="57" t="s">
        <v>53</v>
      </c>
      <c r="B39" s="170">
        <v>0</v>
      </c>
      <c r="C39" s="170">
        <v>0</v>
      </c>
      <c r="D39" s="170">
        <v>0</v>
      </c>
      <c r="E39" s="170">
        <v>0</v>
      </c>
      <c r="F39" s="170">
        <v>0</v>
      </c>
      <c r="G39" s="170"/>
      <c r="I39" s="170"/>
    </row>
    <row r="40" spans="1:9" x14ac:dyDescent="0.25">
      <c r="A40" s="57" t="s">
        <v>54</v>
      </c>
      <c r="B40" s="170">
        <v>2113</v>
      </c>
      <c r="C40" s="170">
        <v>0</v>
      </c>
      <c r="D40" s="170">
        <v>249</v>
      </c>
      <c r="E40" s="170">
        <v>21</v>
      </c>
      <c r="F40" s="170">
        <v>0</v>
      </c>
      <c r="G40" s="170">
        <v>2383</v>
      </c>
    </row>
    <row r="41" spans="1:9" x14ac:dyDescent="0.25">
      <c r="A41" s="57" t="s">
        <v>55</v>
      </c>
      <c r="B41" s="170">
        <v>42.438098979999999</v>
      </c>
      <c r="C41" s="170">
        <v>0</v>
      </c>
      <c r="D41" s="170">
        <v>11937.426103609987</v>
      </c>
      <c r="E41" s="170">
        <v>261630.25600685982</v>
      </c>
      <c r="F41" s="170">
        <v>73419.770441460132</v>
      </c>
      <c r="G41" s="170">
        <v>347029.89065090992</v>
      </c>
    </row>
    <row r="42" spans="1:9" x14ac:dyDescent="0.25">
      <c r="A42" s="57" t="s">
        <v>808</v>
      </c>
      <c r="B42" s="170"/>
      <c r="C42" s="170"/>
      <c r="D42" s="170"/>
      <c r="E42" s="170"/>
      <c r="F42" s="170"/>
      <c r="G42" s="170"/>
    </row>
    <row r="43" spans="1:9" x14ac:dyDescent="0.25">
      <c r="A43" s="179" t="s">
        <v>57</v>
      </c>
      <c r="B43" s="170">
        <v>0</v>
      </c>
      <c r="C43" s="170">
        <v>0</v>
      </c>
      <c r="D43" s="170">
        <v>0</v>
      </c>
      <c r="E43" s="170">
        <v>532964.8446053178</v>
      </c>
      <c r="F43" s="170">
        <v>0</v>
      </c>
      <c r="G43" s="170">
        <v>532964.8446053178</v>
      </c>
    </row>
    <row r="44" spans="1:9" x14ac:dyDescent="0.25">
      <c r="A44" s="179" t="s">
        <v>58</v>
      </c>
      <c r="B44" s="170">
        <v>0</v>
      </c>
      <c r="C44" s="170">
        <v>0</v>
      </c>
      <c r="D44" s="170">
        <v>2980.5315077400023</v>
      </c>
      <c r="E44" s="170">
        <v>0</v>
      </c>
      <c r="F44" s="170">
        <v>45597.935631859931</v>
      </c>
      <c r="G44" s="170">
        <v>48578.467139599932</v>
      </c>
    </row>
    <row r="45" spans="1:9" x14ac:dyDescent="0.25">
      <c r="A45" s="57" t="s">
        <v>59</v>
      </c>
      <c r="B45" s="170">
        <v>0</v>
      </c>
      <c r="C45" s="170">
        <v>0</v>
      </c>
      <c r="D45" s="170">
        <v>0</v>
      </c>
      <c r="E45" s="170">
        <v>0</v>
      </c>
      <c r="F45" s="170">
        <v>0</v>
      </c>
      <c r="G45" s="170">
        <v>0</v>
      </c>
    </row>
    <row r="46" spans="1:9" x14ac:dyDescent="0.25">
      <c r="A46" s="57" t="s">
        <v>60</v>
      </c>
      <c r="B46" s="170">
        <v>0</v>
      </c>
      <c r="C46" s="170">
        <v>0</v>
      </c>
      <c r="D46" s="170">
        <v>0</v>
      </c>
      <c r="E46" s="170">
        <v>0</v>
      </c>
      <c r="F46" s="170">
        <v>0</v>
      </c>
      <c r="G46" s="170">
        <v>0</v>
      </c>
    </row>
    <row r="47" spans="1:9" x14ac:dyDescent="0.25">
      <c r="A47" s="57" t="s">
        <v>61</v>
      </c>
      <c r="B47" s="170">
        <v>0</v>
      </c>
      <c r="C47" s="170">
        <v>0</v>
      </c>
      <c r="D47" s="170">
        <v>0</v>
      </c>
      <c r="E47" s="170">
        <v>0</v>
      </c>
      <c r="F47" s="170">
        <v>0</v>
      </c>
      <c r="G47" s="170">
        <v>0</v>
      </c>
    </row>
    <row r="48" spans="1:9" x14ac:dyDescent="0.25">
      <c r="A48" s="181" t="s">
        <v>62</v>
      </c>
      <c r="B48" s="171">
        <v>2155.4380989800002</v>
      </c>
      <c r="C48" s="171">
        <v>0</v>
      </c>
      <c r="D48" s="171">
        <v>15166.95761134999</v>
      </c>
      <c r="E48" s="171">
        <v>794616.10061217763</v>
      </c>
      <c r="F48" s="171">
        <v>119017.70607332006</v>
      </c>
      <c r="G48" s="171">
        <v>930956.20239582763</v>
      </c>
    </row>
    <row r="49" spans="1:7" x14ac:dyDescent="0.25">
      <c r="A49" s="159" t="s">
        <v>63</v>
      </c>
      <c r="B49" s="382"/>
      <c r="C49" s="382"/>
      <c r="D49" s="382"/>
      <c r="E49" s="382"/>
      <c r="F49" s="382"/>
      <c r="G49" s="382"/>
    </row>
    <row r="50" spans="1:7" x14ac:dyDescent="0.25">
      <c r="A50" s="159" t="s">
        <v>53</v>
      </c>
      <c r="B50" s="170">
        <v>38561.96373589705</v>
      </c>
      <c r="C50" s="170">
        <v>0</v>
      </c>
      <c r="D50" s="170">
        <v>446.05047203100008</v>
      </c>
      <c r="E50" s="170">
        <v>0</v>
      </c>
      <c r="F50" s="170">
        <v>0</v>
      </c>
      <c r="G50" s="170">
        <v>39008.014207928049</v>
      </c>
    </row>
    <row r="51" spans="1:7" x14ac:dyDescent="0.25">
      <c r="A51" s="159" t="s">
        <v>64</v>
      </c>
      <c r="B51" s="170">
        <v>88.791143259999998</v>
      </c>
      <c r="C51" s="170">
        <v>0</v>
      </c>
      <c r="D51" s="170">
        <v>0</v>
      </c>
      <c r="E51" s="170">
        <v>0</v>
      </c>
      <c r="F51" s="170">
        <v>0</v>
      </c>
      <c r="G51" s="170">
        <v>88.791143259999998</v>
      </c>
    </row>
    <row r="52" spans="1:7" x14ac:dyDescent="0.25">
      <c r="A52" s="159" t="s">
        <v>65</v>
      </c>
      <c r="B52" s="170">
        <v>26.415723913999997</v>
      </c>
      <c r="C52" s="170">
        <v>0</v>
      </c>
      <c r="D52" s="170">
        <v>0</v>
      </c>
      <c r="E52" s="170">
        <v>0</v>
      </c>
      <c r="F52" s="170">
        <v>0</v>
      </c>
      <c r="G52" s="170">
        <v>26.415723913999997</v>
      </c>
    </row>
    <row r="53" spans="1:7" x14ac:dyDescent="0.25">
      <c r="A53" s="159" t="s">
        <v>69</v>
      </c>
      <c r="B53" s="170">
        <v>0</v>
      </c>
      <c r="C53" s="170">
        <v>0</v>
      </c>
      <c r="D53" s="170">
        <v>0</v>
      </c>
      <c r="E53" s="170">
        <v>0</v>
      </c>
      <c r="F53" s="170">
        <v>0</v>
      </c>
      <c r="G53" s="170">
        <v>0</v>
      </c>
    </row>
    <row r="54" spans="1:7" x14ac:dyDescent="0.25">
      <c r="A54" s="159" t="s">
        <v>70</v>
      </c>
      <c r="B54" s="170">
        <v>0</v>
      </c>
      <c r="C54" s="170">
        <v>0</v>
      </c>
      <c r="D54" s="170">
        <v>0</v>
      </c>
      <c r="E54" s="170">
        <v>0</v>
      </c>
      <c r="F54" s="170">
        <v>0</v>
      </c>
      <c r="G54" s="170">
        <v>0</v>
      </c>
    </row>
    <row r="55" spans="1:7" x14ac:dyDescent="0.25">
      <c r="A55" s="159" t="s">
        <v>54</v>
      </c>
      <c r="B55" s="170">
        <v>107.74522326999998</v>
      </c>
      <c r="C55" s="170">
        <v>0</v>
      </c>
      <c r="D55" s="170">
        <v>10.280801865000001</v>
      </c>
      <c r="E55" s="170">
        <v>0</v>
      </c>
      <c r="F55" s="170">
        <v>0</v>
      </c>
      <c r="G55" s="170">
        <v>118.02602513499998</v>
      </c>
    </row>
    <row r="56" spans="1:7" x14ac:dyDescent="0.25">
      <c r="A56" s="159" t="s">
        <v>55</v>
      </c>
      <c r="B56" s="170">
        <v>0</v>
      </c>
      <c r="C56" s="170">
        <v>0</v>
      </c>
      <c r="D56" s="170">
        <v>1380.7468214459996</v>
      </c>
      <c r="E56" s="170">
        <v>0</v>
      </c>
      <c r="F56" s="170">
        <v>0</v>
      </c>
      <c r="G56" s="170">
        <v>1380.7468214459996</v>
      </c>
    </row>
    <row r="57" spans="1:7" x14ac:dyDescent="0.25">
      <c r="A57" s="159" t="s">
        <v>71</v>
      </c>
      <c r="B57" s="170">
        <v>0</v>
      </c>
      <c r="C57" s="170">
        <v>0</v>
      </c>
      <c r="D57" s="170">
        <v>5315.3547244289994</v>
      </c>
      <c r="E57" s="170">
        <v>0</v>
      </c>
      <c r="F57" s="170">
        <v>0</v>
      </c>
      <c r="G57" s="170">
        <v>5315.3547244289994</v>
      </c>
    </row>
    <row r="58" spans="1:7" x14ac:dyDescent="0.25">
      <c r="A58" s="159" t="s">
        <v>72</v>
      </c>
      <c r="B58" s="170">
        <v>0</v>
      </c>
      <c r="C58" s="170">
        <v>0</v>
      </c>
      <c r="D58" s="170">
        <v>0</v>
      </c>
      <c r="E58" s="170">
        <v>117108.65640785736</v>
      </c>
      <c r="F58" s="170">
        <v>0</v>
      </c>
      <c r="G58" s="170">
        <v>117108.65640785736</v>
      </c>
    </row>
    <row r="59" spans="1:7" x14ac:dyDescent="0.25">
      <c r="A59" s="159" t="s">
        <v>73</v>
      </c>
      <c r="B59" s="170">
        <v>0</v>
      </c>
      <c r="C59" s="170">
        <v>0</v>
      </c>
      <c r="D59" s="170">
        <v>22.115109216999997</v>
      </c>
      <c r="E59" s="170">
        <v>4051.5673520500181</v>
      </c>
      <c r="F59" s="170">
        <v>0</v>
      </c>
      <c r="G59" s="170">
        <v>4073.682461267018</v>
      </c>
    </row>
    <row r="60" spans="1:7" x14ac:dyDescent="0.25">
      <c r="A60" s="159" t="s">
        <v>74</v>
      </c>
      <c r="B60" s="170">
        <v>0</v>
      </c>
      <c r="C60" s="170">
        <v>0</v>
      </c>
      <c r="D60" s="170">
        <v>9.3161196449999988</v>
      </c>
      <c r="E60" s="170">
        <v>0</v>
      </c>
      <c r="F60" s="170">
        <v>0</v>
      </c>
      <c r="G60" s="170">
        <v>9.3161196449999988</v>
      </c>
    </row>
    <row r="61" spans="1:7" x14ac:dyDescent="0.25">
      <c r="A61" s="159" t="s">
        <v>75</v>
      </c>
      <c r="B61" s="170">
        <v>0</v>
      </c>
      <c r="C61" s="170">
        <v>0</v>
      </c>
      <c r="D61" s="170">
        <v>0</v>
      </c>
      <c r="E61" s="170">
        <v>0</v>
      </c>
      <c r="F61" s="170">
        <v>0</v>
      </c>
      <c r="G61" s="170">
        <v>0</v>
      </c>
    </row>
    <row r="62" spans="1:7" x14ac:dyDescent="0.25">
      <c r="A62" s="159" t="s">
        <v>76</v>
      </c>
      <c r="B62" s="170">
        <v>0</v>
      </c>
      <c r="C62" s="170">
        <v>0</v>
      </c>
      <c r="D62" s="170">
        <v>0</v>
      </c>
      <c r="E62" s="170">
        <v>0</v>
      </c>
      <c r="F62" s="170">
        <v>0</v>
      </c>
      <c r="G62" s="170">
        <v>0</v>
      </c>
    </row>
    <row r="63" spans="1:7" x14ac:dyDescent="0.25">
      <c r="A63" s="159" t="s">
        <v>77</v>
      </c>
      <c r="B63" s="170">
        <v>0</v>
      </c>
      <c r="C63" s="170">
        <v>0</v>
      </c>
      <c r="D63" s="170">
        <v>0</v>
      </c>
      <c r="E63" s="170">
        <v>0</v>
      </c>
      <c r="F63" s="170">
        <v>0</v>
      </c>
      <c r="G63" s="170">
        <v>0</v>
      </c>
    </row>
    <row r="64" spans="1:7" x14ac:dyDescent="0.25">
      <c r="A64" s="159" t="s">
        <v>78</v>
      </c>
      <c r="B64" s="170">
        <v>0</v>
      </c>
      <c r="C64" s="170">
        <v>0</v>
      </c>
      <c r="D64" s="170">
        <v>0</v>
      </c>
      <c r="E64" s="170">
        <v>0</v>
      </c>
      <c r="F64" s="170">
        <v>0</v>
      </c>
      <c r="G64" s="170">
        <v>0</v>
      </c>
    </row>
    <row r="65" spans="1:7" x14ac:dyDescent="0.25">
      <c r="A65" s="159" t="s">
        <v>79</v>
      </c>
      <c r="B65" s="170">
        <v>0</v>
      </c>
      <c r="C65" s="170">
        <v>0</v>
      </c>
      <c r="D65" s="170">
        <v>0</v>
      </c>
      <c r="E65" s="170">
        <v>0</v>
      </c>
      <c r="F65" s="170">
        <v>0</v>
      </c>
      <c r="G65" s="170">
        <v>0</v>
      </c>
    </row>
    <row r="66" spans="1:7" x14ac:dyDescent="0.25">
      <c r="A66" s="163" t="s">
        <v>80</v>
      </c>
      <c r="B66" s="171">
        <v>38784.91582634105</v>
      </c>
      <c r="C66" s="171">
        <v>0</v>
      </c>
      <c r="D66" s="171">
        <v>7183.8640486329996</v>
      </c>
      <c r="E66" s="171">
        <v>121160.22375990737</v>
      </c>
      <c r="F66" s="171">
        <v>0</v>
      </c>
      <c r="G66" s="171">
        <v>167129.0036348814</v>
      </c>
    </row>
    <row r="67" spans="1:7" x14ac:dyDescent="0.25">
      <c r="A67" s="163" t="s">
        <v>569</v>
      </c>
      <c r="B67" s="171">
        <v>40940.353925321047</v>
      </c>
      <c r="C67" s="171">
        <v>0</v>
      </c>
      <c r="D67" s="171">
        <v>22350.82165998299</v>
      </c>
      <c r="E67" s="171">
        <v>915776.32437208504</v>
      </c>
      <c r="F67" s="171">
        <v>119017.70607332006</v>
      </c>
      <c r="G67" s="171">
        <v>1098085.206030709</v>
      </c>
    </row>
  </sheetData>
  <hyperlinks>
    <hyperlink ref="I1" location="Index!A1" display="Index"/>
  </hyperlinks>
  <pageMargins left="0.70866141732283472" right="0.70866141732283472" top="0.74803149606299213" bottom="0.74803149606299213" header="0.31496062992125984" footer="0.31496062992125984"/>
  <pageSetup paperSize="9" scale="98" fitToHeight="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zoomScale="90" zoomScaleNormal="90" workbookViewId="0"/>
  </sheetViews>
  <sheetFormatPr defaultRowHeight="15" x14ac:dyDescent="0.25"/>
  <cols>
    <col min="1" max="1" width="4.7109375" style="21" customWidth="1"/>
    <col min="2" max="2" width="31.85546875" style="21" customWidth="1"/>
    <col min="3" max="3" width="20" style="21" customWidth="1"/>
    <col min="4" max="5" width="22" style="21" customWidth="1"/>
    <col min="6" max="6" width="6.85546875" style="21" customWidth="1"/>
    <col min="7" max="7" width="11.7109375" style="21" customWidth="1"/>
    <col min="8" max="8" width="21.5703125" style="21" customWidth="1"/>
    <col min="9" max="9" width="9.140625" style="21"/>
    <col min="10" max="10" width="19.42578125" style="21" bestFit="1" customWidth="1"/>
    <col min="11" max="13" width="9.140625" style="21"/>
    <col min="14" max="14" width="12" style="21" bestFit="1" customWidth="1"/>
    <col min="15" max="16384" width="9.140625" style="21"/>
  </cols>
  <sheetData>
    <row r="1" spans="1:7" ht="19.5" x14ac:dyDescent="0.25">
      <c r="A1" s="81" t="s">
        <v>166</v>
      </c>
      <c r="B1" s="108"/>
      <c r="C1" s="109"/>
      <c r="D1" s="108"/>
      <c r="E1" s="109"/>
      <c r="G1" s="40" t="s">
        <v>46</v>
      </c>
    </row>
    <row r="2" spans="1:7" ht="114.75" x14ac:dyDescent="0.25">
      <c r="A2" s="557" t="s">
        <v>167</v>
      </c>
      <c r="B2" s="558"/>
      <c r="C2" s="110" t="s">
        <v>108</v>
      </c>
      <c r="D2" s="111" t="s">
        <v>168</v>
      </c>
      <c r="E2" s="112" t="s">
        <v>169</v>
      </c>
    </row>
    <row r="3" spans="1:7" ht="24" x14ac:dyDescent="0.25">
      <c r="A3" s="458">
        <v>1</v>
      </c>
      <c r="B3" s="451" t="s">
        <v>170</v>
      </c>
      <c r="C3" s="452">
        <v>8735.4559683799998</v>
      </c>
      <c r="D3" s="453" t="s">
        <v>171</v>
      </c>
      <c r="E3" s="452">
        <f>C3</f>
        <v>8735.4559683799998</v>
      </c>
    </row>
    <row r="4" spans="1:7" x14ac:dyDescent="0.25">
      <c r="A4" s="459"/>
      <c r="B4" s="451" t="s">
        <v>172</v>
      </c>
      <c r="C4" s="452">
        <v>-1101.6723816200008</v>
      </c>
      <c r="D4" s="453" t="s">
        <v>173</v>
      </c>
      <c r="E4" s="452">
        <f>C4</f>
        <v>-1101.6723816200008</v>
      </c>
    </row>
    <row r="5" spans="1:7" x14ac:dyDescent="0.25">
      <c r="A5" s="459"/>
      <c r="B5" s="451" t="s">
        <v>174</v>
      </c>
      <c r="C5" s="452"/>
      <c r="D5" s="453" t="s">
        <v>173</v>
      </c>
      <c r="E5" s="452"/>
    </row>
    <row r="6" spans="1:7" x14ac:dyDescent="0.25">
      <c r="A6" s="459"/>
      <c r="B6" s="451" t="s">
        <v>175</v>
      </c>
      <c r="C6" s="452"/>
      <c r="D6" s="453" t="s">
        <v>173</v>
      </c>
      <c r="E6" s="452"/>
    </row>
    <row r="7" spans="1:7" x14ac:dyDescent="0.25">
      <c r="A7" s="459">
        <v>2</v>
      </c>
      <c r="B7" s="451" t="s">
        <v>176</v>
      </c>
      <c r="C7" s="452">
        <v>123200.78016220941</v>
      </c>
      <c r="D7" s="453" t="s">
        <v>177</v>
      </c>
      <c r="E7" s="452">
        <f>C7</f>
        <v>123200.78016220941</v>
      </c>
    </row>
    <row r="8" spans="1:7" ht="24" x14ac:dyDescent="0.25">
      <c r="A8" s="458">
        <v>3</v>
      </c>
      <c r="B8" s="451" t="s">
        <v>178</v>
      </c>
      <c r="C8" s="452">
        <v>2.1747088699999999</v>
      </c>
      <c r="D8" s="453" t="s">
        <v>179</v>
      </c>
      <c r="E8" s="452">
        <f>C8</f>
        <v>2.1747088699999999</v>
      </c>
    </row>
    <row r="9" spans="1:7" x14ac:dyDescent="0.25">
      <c r="A9" s="459" t="s">
        <v>180</v>
      </c>
      <c r="B9" s="451" t="s">
        <v>181</v>
      </c>
      <c r="C9" s="452"/>
      <c r="D9" s="453" t="s">
        <v>182</v>
      </c>
      <c r="E9" s="452"/>
    </row>
    <row r="10" spans="1:7" ht="46.5" x14ac:dyDescent="0.25">
      <c r="A10" s="458">
        <v>4</v>
      </c>
      <c r="B10" s="451" t="s">
        <v>183</v>
      </c>
      <c r="C10" s="452"/>
      <c r="D10" s="453" t="s">
        <v>184</v>
      </c>
      <c r="E10" s="452"/>
    </row>
    <row r="11" spans="1:7" ht="24" x14ac:dyDescent="0.25">
      <c r="A11" s="458"/>
      <c r="B11" s="451" t="s">
        <v>185</v>
      </c>
      <c r="C11" s="452"/>
      <c r="D11" s="453" t="s">
        <v>186</v>
      </c>
      <c r="E11" s="452"/>
    </row>
    <row r="12" spans="1:7" ht="24" x14ac:dyDescent="0.25">
      <c r="A12" s="458">
        <v>5</v>
      </c>
      <c r="B12" s="451" t="s">
        <v>187</v>
      </c>
      <c r="C12" s="454">
        <f>436720/1000000</f>
        <v>0.43672</v>
      </c>
      <c r="D12" s="453" t="s">
        <v>188</v>
      </c>
      <c r="E12" s="452">
        <f>C12</f>
        <v>0.43672</v>
      </c>
    </row>
    <row r="13" spans="1:7" ht="35.25" x14ac:dyDescent="0.25">
      <c r="A13" s="458" t="s">
        <v>189</v>
      </c>
      <c r="B13" s="451" t="s">
        <v>190</v>
      </c>
      <c r="C13" s="452">
        <v>10727.111014769998</v>
      </c>
      <c r="D13" s="453" t="s">
        <v>191</v>
      </c>
      <c r="E13" s="452">
        <f>C13</f>
        <v>10727.111014769998</v>
      </c>
    </row>
    <row r="14" spans="1:7" ht="24" x14ac:dyDescent="0.25">
      <c r="A14" s="460">
        <v>6</v>
      </c>
      <c r="B14" s="455" t="s">
        <v>192</v>
      </c>
      <c r="C14" s="456">
        <f>(C3+C7+C8+C12+C13)</f>
        <v>142665.95857422941</v>
      </c>
      <c r="D14" s="457"/>
      <c r="E14" s="456">
        <f>E3+E7+E8+E12+E13</f>
        <v>142665.95857422941</v>
      </c>
    </row>
    <row r="15" spans="1:7" x14ac:dyDescent="0.25">
      <c r="A15" s="461" t="s">
        <v>193</v>
      </c>
      <c r="B15" s="462"/>
      <c r="C15" s="463"/>
      <c r="D15" s="464"/>
      <c r="E15" s="465"/>
    </row>
    <row r="16" spans="1:7" ht="22.5" x14ac:dyDescent="0.25">
      <c r="A16" s="466">
        <v>7</v>
      </c>
      <c r="B16" s="467" t="s">
        <v>194</v>
      </c>
      <c r="C16" s="468">
        <v>-1152.9737500000001</v>
      </c>
      <c r="D16" s="469" t="s">
        <v>195</v>
      </c>
      <c r="E16" s="468">
        <f>C16</f>
        <v>-1152.9737500000001</v>
      </c>
    </row>
    <row r="17" spans="1:5" ht="22.5" x14ac:dyDescent="0.25">
      <c r="A17" s="458">
        <v>8</v>
      </c>
      <c r="B17" s="470" t="s">
        <v>196</v>
      </c>
      <c r="C17" s="468">
        <v>-6384.7713614199993</v>
      </c>
      <c r="D17" s="453" t="s">
        <v>197</v>
      </c>
      <c r="E17" s="452">
        <f>C17</f>
        <v>-6384.7713614199993</v>
      </c>
    </row>
    <row r="18" spans="1:5" x14ac:dyDescent="0.25">
      <c r="A18" s="458">
        <v>9</v>
      </c>
      <c r="B18" s="470" t="s">
        <v>198</v>
      </c>
      <c r="C18" s="468"/>
      <c r="D18" s="453"/>
      <c r="E18" s="452"/>
    </row>
    <row r="19" spans="1:5" ht="74.25" customHeight="1" x14ac:dyDescent="0.25">
      <c r="A19" s="458">
        <v>10</v>
      </c>
      <c r="B19" s="470" t="s">
        <v>199</v>
      </c>
      <c r="C19" s="468">
        <v>-397</v>
      </c>
      <c r="D19" s="453" t="s">
        <v>200</v>
      </c>
      <c r="E19" s="468">
        <f>C19</f>
        <v>-397</v>
      </c>
    </row>
    <row r="20" spans="1:5" ht="22.5" x14ac:dyDescent="0.25">
      <c r="A20" s="458">
        <v>11</v>
      </c>
      <c r="B20" s="470" t="s">
        <v>201</v>
      </c>
      <c r="C20" s="468"/>
      <c r="D20" s="453" t="s">
        <v>202</v>
      </c>
      <c r="E20" s="468"/>
    </row>
    <row r="21" spans="1:5" ht="22.5" x14ac:dyDescent="0.25">
      <c r="A21" s="458">
        <v>12</v>
      </c>
      <c r="B21" s="470" t="s">
        <v>203</v>
      </c>
      <c r="C21" s="468"/>
      <c r="D21" s="453" t="s">
        <v>204</v>
      </c>
      <c r="E21" s="468"/>
    </row>
    <row r="22" spans="1:5" ht="22.5" x14ac:dyDescent="0.25">
      <c r="A22" s="458">
        <v>13</v>
      </c>
      <c r="B22" s="470" t="s">
        <v>205</v>
      </c>
      <c r="C22" s="468"/>
      <c r="D22" s="453" t="s">
        <v>206</v>
      </c>
      <c r="E22" s="468"/>
    </row>
    <row r="23" spans="1:5" ht="33.75" x14ac:dyDescent="0.25">
      <c r="A23" s="458">
        <v>14</v>
      </c>
      <c r="B23" s="470" t="s">
        <v>207</v>
      </c>
      <c r="C23" s="468">
        <v>-397.10565185460001</v>
      </c>
      <c r="D23" s="453" t="s">
        <v>208</v>
      </c>
      <c r="E23" s="468">
        <f>C23</f>
        <v>-397.10565185460001</v>
      </c>
    </row>
    <row r="24" spans="1:5" ht="22.5" x14ac:dyDescent="0.25">
      <c r="A24" s="458">
        <v>15</v>
      </c>
      <c r="B24" s="470" t="s">
        <v>209</v>
      </c>
      <c r="C24" s="468">
        <v>-828.1886442</v>
      </c>
      <c r="D24" s="453" t="s">
        <v>210</v>
      </c>
      <c r="E24" s="468">
        <v>-1380.3144070000001</v>
      </c>
    </row>
    <row r="25" spans="1:5" ht="36" customHeight="1" x14ac:dyDescent="0.25">
      <c r="A25" s="458">
        <v>16</v>
      </c>
      <c r="B25" s="470" t="s">
        <v>211</v>
      </c>
      <c r="C25" s="452"/>
      <c r="D25" s="453" t="s">
        <v>212</v>
      </c>
      <c r="E25" s="452"/>
    </row>
    <row r="26" spans="1:5" ht="86.25" customHeight="1" x14ac:dyDescent="0.25">
      <c r="A26" s="458">
        <v>17</v>
      </c>
      <c r="B26" s="470" t="s">
        <v>213</v>
      </c>
      <c r="C26" s="452"/>
      <c r="D26" s="453" t="s">
        <v>214</v>
      </c>
      <c r="E26" s="452"/>
    </row>
    <row r="27" spans="1:5" ht="84" customHeight="1" x14ac:dyDescent="0.25">
      <c r="A27" s="458">
        <v>18</v>
      </c>
      <c r="B27" s="470" t="s">
        <v>215</v>
      </c>
      <c r="C27" s="452"/>
      <c r="D27" s="453" t="s">
        <v>216</v>
      </c>
      <c r="E27" s="452"/>
    </row>
    <row r="28" spans="1:5" ht="84" customHeight="1" x14ac:dyDescent="0.25">
      <c r="A28" s="458">
        <v>19</v>
      </c>
      <c r="B28" s="470" t="s">
        <v>217</v>
      </c>
      <c r="C28" s="452"/>
      <c r="D28" s="453" t="s">
        <v>218</v>
      </c>
      <c r="E28" s="452"/>
    </row>
    <row r="29" spans="1:5" x14ac:dyDescent="0.25">
      <c r="A29" s="458">
        <v>20</v>
      </c>
      <c r="B29" s="470" t="s">
        <v>198</v>
      </c>
      <c r="C29" s="452"/>
      <c r="D29" s="453"/>
      <c r="E29" s="452"/>
    </row>
    <row r="30" spans="1:5" ht="49.5" customHeight="1" x14ac:dyDescent="0.25">
      <c r="A30" s="458" t="s">
        <v>219</v>
      </c>
      <c r="B30" s="470" t="s">
        <v>220</v>
      </c>
      <c r="C30" s="452">
        <v>-186.44784894</v>
      </c>
      <c r="D30" s="453" t="s">
        <v>221</v>
      </c>
      <c r="E30" s="452">
        <f>C30</f>
        <v>-186.44784894</v>
      </c>
    </row>
    <row r="31" spans="1:5" ht="24" customHeight="1" x14ac:dyDescent="0.25">
      <c r="A31" s="458" t="s">
        <v>222</v>
      </c>
      <c r="B31" s="470" t="s">
        <v>223</v>
      </c>
      <c r="C31" s="452"/>
      <c r="D31" s="453" t="s">
        <v>224</v>
      </c>
      <c r="E31" s="452"/>
    </row>
    <row r="32" spans="1:5" ht="45" x14ac:dyDescent="0.25">
      <c r="A32" s="458" t="s">
        <v>225</v>
      </c>
      <c r="B32" s="470" t="s">
        <v>226</v>
      </c>
      <c r="C32" s="452">
        <v>-186.44784894</v>
      </c>
      <c r="D32" s="453" t="s">
        <v>227</v>
      </c>
      <c r="E32" s="452">
        <f>C32</f>
        <v>-186.44784894</v>
      </c>
    </row>
    <row r="33" spans="1:5" ht="25.5" customHeight="1" x14ac:dyDescent="0.25">
      <c r="A33" s="458" t="s">
        <v>228</v>
      </c>
      <c r="B33" s="470" t="s">
        <v>229</v>
      </c>
      <c r="C33" s="452"/>
      <c r="D33" s="453" t="s">
        <v>230</v>
      </c>
      <c r="E33" s="452"/>
    </row>
    <row r="34" spans="1:5" ht="59.25" customHeight="1" x14ac:dyDescent="0.25">
      <c r="A34" s="458">
        <v>21</v>
      </c>
      <c r="B34" s="470" t="s">
        <v>231</v>
      </c>
      <c r="C34" s="452"/>
      <c r="D34" s="453" t="s">
        <v>232</v>
      </c>
      <c r="E34" s="452"/>
    </row>
    <row r="35" spans="1:5" ht="22.5" x14ac:dyDescent="0.25">
      <c r="A35" s="458">
        <v>22</v>
      </c>
      <c r="B35" s="470" t="s">
        <v>233</v>
      </c>
      <c r="C35" s="452"/>
      <c r="D35" s="453" t="s">
        <v>234</v>
      </c>
      <c r="E35" s="452"/>
    </row>
    <row r="36" spans="1:5" ht="60.75" customHeight="1" x14ac:dyDescent="0.25">
      <c r="A36" s="458">
        <v>23</v>
      </c>
      <c r="B36" s="470" t="s">
        <v>235</v>
      </c>
      <c r="C36" s="452"/>
      <c r="D36" s="453" t="s">
        <v>236</v>
      </c>
      <c r="E36" s="452"/>
    </row>
    <row r="37" spans="1:5" x14ac:dyDescent="0.25">
      <c r="A37" s="458">
        <v>24</v>
      </c>
      <c r="B37" s="470" t="s">
        <v>198</v>
      </c>
      <c r="C37" s="452"/>
      <c r="D37" s="453"/>
      <c r="E37" s="452"/>
    </row>
    <row r="38" spans="1:5" ht="25.5" customHeight="1" x14ac:dyDescent="0.25">
      <c r="A38" s="458">
        <v>25</v>
      </c>
      <c r="B38" s="470" t="s">
        <v>237</v>
      </c>
      <c r="C38" s="452"/>
      <c r="D38" s="453" t="s">
        <v>232</v>
      </c>
      <c r="E38" s="452"/>
    </row>
    <row r="39" spans="1:5" ht="29.25" customHeight="1" x14ac:dyDescent="0.25">
      <c r="A39" s="458" t="s">
        <v>238</v>
      </c>
      <c r="B39" s="470" t="s">
        <v>239</v>
      </c>
      <c r="C39" s="452"/>
      <c r="D39" s="453" t="s">
        <v>240</v>
      </c>
      <c r="E39" s="452"/>
    </row>
    <row r="40" spans="1:5" ht="27.75" customHeight="1" x14ac:dyDescent="0.25">
      <c r="A40" s="458" t="s">
        <v>241</v>
      </c>
      <c r="B40" s="470" t="s">
        <v>242</v>
      </c>
      <c r="C40" s="452"/>
      <c r="D40" s="453" t="s">
        <v>243</v>
      </c>
      <c r="E40" s="452"/>
    </row>
    <row r="41" spans="1:5" ht="39" customHeight="1" x14ac:dyDescent="0.25">
      <c r="A41" s="458">
        <v>26</v>
      </c>
      <c r="B41" s="470" t="s">
        <v>244</v>
      </c>
      <c r="C41" s="452"/>
      <c r="D41" s="453"/>
      <c r="E41" s="452"/>
    </row>
    <row r="42" spans="1:5" ht="33.75" x14ac:dyDescent="0.25">
      <c r="A42" s="458" t="s">
        <v>245</v>
      </c>
      <c r="B42" s="470" t="s">
        <v>246</v>
      </c>
      <c r="C42" s="452"/>
      <c r="D42" s="453"/>
      <c r="E42" s="452"/>
    </row>
    <row r="43" spans="1:5" ht="51.75" customHeight="1" x14ac:dyDescent="0.25">
      <c r="A43" s="458" t="s">
        <v>247</v>
      </c>
      <c r="B43" s="470" t="s">
        <v>248</v>
      </c>
      <c r="C43" s="452">
        <v>-625.7149217280006</v>
      </c>
      <c r="D43" s="453">
        <v>481</v>
      </c>
      <c r="E43" s="452">
        <v>-1042.858202880001</v>
      </c>
    </row>
    <row r="44" spans="1:5" ht="33.75" x14ac:dyDescent="0.25">
      <c r="A44" s="458">
        <v>27</v>
      </c>
      <c r="B44" s="470" t="s">
        <v>249</v>
      </c>
      <c r="C44" s="452"/>
      <c r="D44" s="453" t="s">
        <v>250</v>
      </c>
      <c r="E44" s="452"/>
    </row>
    <row r="45" spans="1:5" ht="22.5" x14ac:dyDescent="0.25">
      <c r="A45" s="458">
        <v>28</v>
      </c>
      <c r="B45" s="471" t="s">
        <v>251</v>
      </c>
      <c r="C45" s="452">
        <f>(C16+C17+C19+C20+C21+C22+C23+C24+C25+C26+C27+C28+C30+C34+C35+C36+C39+C40+C41+C42+C43+C44)</f>
        <v>-9972.2021781425992</v>
      </c>
      <c r="D45" s="453"/>
      <c r="E45" s="452">
        <f>E16+E17+E19+E20+E21+E22+E23+E24+E25+E26+E27+E28+E30+E34+E35+E36+E39+E40+E41+E42+E43+E44</f>
        <v>-10941.4712220946</v>
      </c>
    </row>
    <row r="46" spans="1:5" x14ac:dyDescent="0.25">
      <c r="A46" s="458">
        <v>29</v>
      </c>
      <c r="B46" s="471" t="s">
        <v>252</v>
      </c>
      <c r="C46" s="452">
        <f>(C45+C14)</f>
        <v>132693.75639608683</v>
      </c>
      <c r="D46" s="453"/>
      <c r="E46" s="452">
        <f>E45+E14</f>
        <v>131724.48735213481</v>
      </c>
    </row>
    <row r="47" spans="1:5" x14ac:dyDescent="0.25">
      <c r="A47" s="472" t="s">
        <v>253</v>
      </c>
      <c r="B47" s="473"/>
      <c r="C47" s="474"/>
      <c r="D47" s="475"/>
      <c r="E47" s="476"/>
    </row>
    <row r="48" spans="1:5" ht="22.5" x14ac:dyDescent="0.25">
      <c r="A48" s="452">
        <v>30</v>
      </c>
      <c r="B48" s="477" t="s">
        <v>170</v>
      </c>
      <c r="C48" s="452">
        <v>14151.45</v>
      </c>
      <c r="D48" s="458" t="s">
        <v>254</v>
      </c>
      <c r="E48" s="478">
        <f>C48</f>
        <v>14151.45</v>
      </c>
    </row>
    <row r="49" spans="1:12" ht="22.5" x14ac:dyDescent="0.25">
      <c r="A49" s="452">
        <v>31</v>
      </c>
      <c r="B49" s="477" t="s">
        <v>255</v>
      </c>
      <c r="C49" s="452"/>
      <c r="D49" s="458"/>
      <c r="E49" s="479"/>
    </row>
    <row r="50" spans="1:12" ht="22.5" x14ac:dyDescent="0.25">
      <c r="A50" s="452">
        <v>32</v>
      </c>
      <c r="B50" s="477" t="s">
        <v>256</v>
      </c>
      <c r="C50" s="452"/>
      <c r="D50" s="458"/>
      <c r="E50" s="479"/>
    </row>
    <row r="51" spans="1:12" ht="48" customHeight="1" x14ac:dyDescent="0.25">
      <c r="A51" s="452">
        <v>33</v>
      </c>
      <c r="B51" s="477" t="s">
        <v>257</v>
      </c>
      <c r="C51" s="452">
        <v>9839.4989999999998</v>
      </c>
      <c r="D51" s="458" t="s">
        <v>258</v>
      </c>
      <c r="E51" s="479"/>
    </row>
    <row r="52" spans="1:12" ht="25.5" customHeight="1" x14ac:dyDescent="0.25">
      <c r="A52" s="452"/>
      <c r="B52" s="477" t="s">
        <v>185</v>
      </c>
      <c r="C52" s="454"/>
      <c r="D52" s="458" t="s">
        <v>259</v>
      </c>
      <c r="E52" s="479"/>
    </row>
    <row r="53" spans="1:12" ht="58.5" customHeight="1" x14ac:dyDescent="0.25">
      <c r="A53" s="452">
        <v>34</v>
      </c>
      <c r="B53" s="477" t="s">
        <v>260</v>
      </c>
      <c r="C53" s="480"/>
      <c r="D53" s="458" t="s">
        <v>261</v>
      </c>
      <c r="E53" s="479"/>
    </row>
    <row r="54" spans="1:12" ht="24.75" customHeight="1" x14ac:dyDescent="0.25">
      <c r="A54" s="452">
        <v>35</v>
      </c>
      <c r="B54" s="477" t="s">
        <v>262</v>
      </c>
      <c r="C54" s="452"/>
      <c r="D54" s="458" t="s">
        <v>258</v>
      </c>
      <c r="E54" s="481"/>
    </row>
    <row r="55" spans="1:12" ht="24" customHeight="1" x14ac:dyDescent="0.25">
      <c r="A55" s="482">
        <v>36</v>
      </c>
      <c r="B55" s="483" t="s">
        <v>263</v>
      </c>
      <c r="C55" s="484">
        <f>C48+C51+C52+C53</f>
        <v>23990.949000000001</v>
      </c>
      <c r="D55" s="452"/>
      <c r="E55" s="484">
        <f>E48+E51+E52+E53</f>
        <v>14151.45</v>
      </c>
    </row>
    <row r="56" spans="1:12" x14ac:dyDescent="0.25">
      <c r="A56" s="485" t="s">
        <v>264</v>
      </c>
      <c r="B56" s="486"/>
      <c r="C56" s="487"/>
      <c r="D56" s="488"/>
      <c r="E56" s="489"/>
    </row>
    <row r="57" spans="1:12" ht="36.75" customHeight="1" x14ac:dyDescent="0.25">
      <c r="A57" s="458">
        <v>37</v>
      </c>
      <c r="B57" s="470" t="s">
        <v>265</v>
      </c>
      <c r="C57" s="452">
        <v>-367.76401850000002</v>
      </c>
      <c r="D57" s="453" t="s">
        <v>266</v>
      </c>
      <c r="E57" s="452">
        <v>-145.7796242857132</v>
      </c>
    </row>
    <row r="58" spans="1:12" ht="73.5" customHeight="1" x14ac:dyDescent="0.25">
      <c r="A58" s="458">
        <v>38</v>
      </c>
      <c r="B58" s="470" t="s">
        <v>267</v>
      </c>
      <c r="C58" s="452"/>
      <c r="D58" s="453" t="s">
        <v>268</v>
      </c>
      <c r="E58" s="452"/>
    </row>
    <row r="59" spans="1:12" ht="81.75" customHeight="1" x14ac:dyDescent="0.25">
      <c r="A59" s="458">
        <v>39</v>
      </c>
      <c r="B59" s="470" t="s">
        <v>269</v>
      </c>
      <c r="C59" s="452"/>
      <c r="D59" s="453" t="s">
        <v>270</v>
      </c>
      <c r="E59" s="452"/>
      <c r="K59" s="113"/>
    </row>
    <row r="60" spans="1:12" ht="84" customHeight="1" x14ac:dyDescent="0.25">
      <c r="A60" s="458">
        <v>40</v>
      </c>
      <c r="B60" s="470" t="s">
        <v>271</v>
      </c>
      <c r="C60" s="452"/>
      <c r="D60" s="453" t="s">
        <v>272</v>
      </c>
      <c r="E60" s="452"/>
      <c r="K60" s="114"/>
      <c r="L60" s="113"/>
    </row>
    <row r="61" spans="1:12" ht="86.25" customHeight="1" x14ac:dyDescent="0.25">
      <c r="A61" s="458">
        <v>41</v>
      </c>
      <c r="B61" s="470" t="s">
        <v>273</v>
      </c>
      <c r="C61" s="452"/>
      <c r="D61" s="453"/>
      <c r="E61" s="452"/>
    </row>
    <row r="62" spans="1:12" ht="72" customHeight="1" x14ac:dyDescent="0.25">
      <c r="A62" s="458" t="s">
        <v>274</v>
      </c>
      <c r="B62" s="470" t="s">
        <v>275</v>
      </c>
      <c r="C62" s="452"/>
      <c r="D62" s="453" t="s">
        <v>276</v>
      </c>
      <c r="E62" s="452"/>
    </row>
    <row r="63" spans="1:12" ht="61.5" customHeight="1" x14ac:dyDescent="0.25">
      <c r="A63" s="458" t="s">
        <v>277</v>
      </c>
      <c r="B63" s="470" t="s">
        <v>278</v>
      </c>
      <c r="C63" s="452"/>
      <c r="D63" s="453" t="s">
        <v>279</v>
      </c>
      <c r="E63" s="452"/>
    </row>
    <row r="64" spans="1:12" ht="49.5" customHeight="1" x14ac:dyDescent="0.25">
      <c r="A64" s="458" t="s">
        <v>280</v>
      </c>
      <c r="B64" s="470" t="s">
        <v>281</v>
      </c>
      <c r="C64" s="452">
        <v>-208.57164057600022</v>
      </c>
      <c r="D64" s="453" t="s">
        <v>282</v>
      </c>
      <c r="E64" s="452"/>
    </row>
    <row r="65" spans="1:9" ht="33.75" x14ac:dyDescent="0.25">
      <c r="A65" s="458">
        <v>42</v>
      </c>
      <c r="B65" s="470" t="s">
        <v>283</v>
      </c>
      <c r="C65" s="452"/>
      <c r="D65" s="490" t="s">
        <v>284</v>
      </c>
      <c r="E65" s="452"/>
    </row>
    <row r="66" spans="1:9" ht="22.5" x14ac:dyDescent="0.25">
      <c r="A66" s="458">
        <v>43</v>
      </c>
      <c r="B66" s="471" t="s">
        <v>285</v>
      </c>
      <c r="C66" s="452">
        <f>C57+C58+C59+C60+C61+C62+C63+C64+C65</f>
        <v>-576.33565907600018</v>
      </c>
      <c r="D66" s="453"/>
      <c r="E66" s="452">
        <f>E57+E58+E59+E60+E61+E62+E63+E64+E65</f>
        <v>-145.7796242857132</v>
      </c>
    </row>
    <row r="67" spans="1:9" x14ac:dyDescent="0.25">
      <c r="A67" s="458">
        <v>44</v>
      </c>
      <c r="B67" s="471" t="s">
        <v>286</v>
      </c>
      <c r="C67" s="452">
        <f>C66+C55</f>
        <v>23414.613340923999</v>
      </c>
      <c r="D67" s="453"/>
      <c r="E67" s="452">
        <f>E66+E55</f>
        <v>14005.670375714288</v>
      </c>
      <c r="G67" s="114"/>
    </row>
    <row r="68" spans="1:9" x14ac:dyDescent="0.25">
      <c r="A68" s="458">
        <v>45</v>
      </c>
      <c r="B68" s="471" t="s">
        <v>287</v>
      </c>
      <c r="C68" s="452">
        <f>C67+C46</f>
        <v>156108.36973701083</v>
      </c>
      <c r="D68" s="453"/>
      <c r="E68" s="452">
        <f>E67+E46</f>
        <v>145730.15772784909</v>
      </c>
      <c r="G68" s="114"/>
    </row>
    <row r="69" spans="1:9" x14ac:dyDescent="0.25">
      <c r="A69" s="472" t="s">
        <v>288</v>
      </c>
      <c r="B69" s="491"/>
      <c r="C69" s="492"/>
      <c r="D69" s="493"/>
      <c r="E69" s="494"/>
    </row>
    <row r="70" spans="1:9" ht="22.5" x14ac:dyDescent="0.25">
      <c r="A70" s="458">
        <v>46</v>
      </c>
      <c r="B70" s="470" t="s">
        <v>170</v>
      </c>
      <c r="C70" s="452">
        <v>17098.721527929902</v>
      </c>
      <c r="D70" s="453" t="s">
        <v>289</v>
      </c>
      <c r="E70" s="452">
        <f>C70</f>
        <v>17098.721527929902</v>
      </c>
    </row>
    <row r="71" spans="1:9" ht="46.5" customHeight="1" x14ac:dyDescent="0.25">
      <c r="A71" s="458">
        <v>47</v>
      </c>
      <c r="B71" s="470" t="s">
        <v>290</v>
      </c>
      <c r="C71" s="452">
        <f>(5301298253.17415-743355657)/1000000</f>
        <v>4557.9425961741508</v>
      </c>
      <c r="D71" s="453" t="s">
        <v>291</v>
      </c>
      <c r="E71" s="452"/>
      <c r="I71" s="115"/>
    </row>
    <row r="72" spans="1:9" ht="25.5" customHeight="1" x14ac:dyDescent="0.25">
      <c r="A72" s="458"/>
      <c r="B72" s="470" t="s">
        <v>185</v>
      </c>
      <c r="C72" s="452"/>
      <c r="D72" s="453" t="s">
        <v>292</v>
      </c>
      <c r="E72" s="452"/>
    </row>
    <row r="73" spans="1:9" ht="69.75" customHeight="1" x14ac:dyDescent="0.25">
      <c r="A73" s="458">
        <v>48</v>
      </c>
      <c r="B73" s="470" t="s">
        <v>293</v>
      </c>
      <c r="C73" s="452">
        <v>743.35565699999995</v>
      </c>
      <c r="D73" s="453" t="s">
        <v>294</v>
      </c>
      <c r="E73" s="452"/>
    </row>
    <row r="74" spans="1:9" ht="22.5" x14ac:dyDescent="0.25">
      <c r="A74" s="458">
        <v>49</v>
      </c>
      <c r="B74" s="470" t="s">
        <v>262</v>
      </c>
      <c r="C74" s="452">
        <v>743.35565699999995</v>
      </c>
      <c r="D74" s="453" t="s">
        <v>291</v>
      </c>
      <c r="E74" s="452"/>
    </row>
    <row r="75" spans="1:9" x14ac:dyDescent="0.25">
      <c r="A75" s="458">
        <v>50</v>
      </c>
      <c r="B75" s="470" t="s">
        <v>295</v>
      </c>
      <c r="C75" s="452"/>
      <c r="D75" s="453" t="s">
        <v>296</v>
      </c>
      <c r="E75" s="452"/>
    </row>
    <row r="76" spans="1:9" ht="22.5" x14ac:dyDescent="0.25">
      <c r="A76" s="458">
        <v>51</v>
      </c>
      <c r="B76" s="471" t="s">
        <v>297</v>
      </c>
      <c r="C76" s="452">
        <f>C70+C71+C72+C73+C75</f>
        <v>22400.019781104053</v>
      </c>
      <c r="D76" s="453"/>
      <c r="E76" s="452">
        <f>E70+E71+E72+E73+E74+E75</f>
        <v>17098.721527929902</v>
      </c>
    </row>
    <row r="77" spans="1:9" x14ac:dyDescent="0.25">
      <c r="A77" s="472" t="s">
        <v>298</v>
      </c>
      <c r="B77" s="491"/>
      <c r="C77" s="492"/>
      <c r="D77" s="493"/>
      <c r="E77" s="494"/>
    </row>
    <row r="78" spans="1:9" ht="36" customHeight="1" x14ac:dyDescent="0.25">
      <c r="A78" s="458">
        <v>52</v>
      </c>
      <c r="B78" s="470" t="s">
        <v>299</v>
      </c>
      <c r="C78" s="452">
        <v>-258.97941800000001</v>
      </c>
      <c r="D78" s="453" t="s">
        <v>300</v>
      </c>
      <c r="E78" s="452">
        <v>-212.788949</v>
      </c>
    </row>
    <row r="79" spans="1:9" ht="84" customHeight="1" x14ac:dyDescent="0.25">
      <c r="A79" s="458">
        <v>53</v>
      </c>
      <c r="B79" s="470" t="s">
        <v>301</v>
      </c>
      <c r="C79" s="452"/>
      <c r="D79" s="453" t="s">
        <v>302</v>
      </c>
      <c r="E79" s="452"/>
    </row>
    <row r="80" spans="1:9" ht="94.5" customHeight="1" x14ac:dyDescent="0.25">
      <c r="A80" s="458">
        <v>54</v>
      </c>
      <c r="B80" s="470" t="s">
        <v>303</v>
      </c>
      <c r="C80" s="452"/>
      <c r="D80" s="453" t="s">
        <v>304</v>
      </c>
      <c r="E80" s="452"/>
    </row>
    <row r="81" spans="1:7" ht="24.75" customHeight="1" x14ac:dyDescent="0.25">
      <c r="A81" s="458" t="s">
        <v>305</v>
      </c>
      <c r="B81" s="470" t="s">
        <v>306</v>
      </c>
      <c r="C81" s="452"/>
      <c r="D81" s="453"/>
      <c r="E81" s="452"/>
    </row>
    <row r="82" spans="1:7" ht="33.75" x14ac:dyDescent="0.25">
      <c r="A82" s="458" t="s">
        <v>307</v>
      </c>
      <c r="B82" s="470" t="s">
        <v>308</v>
      </c>
      <c r="C82" s="452"/>
      <c r="D82" s="453"/>
      <c r="E82" s="452"/>
    </row>
    <row r="83" spans="1:7" ht="83.25" customHeight="1" x14ac:dyDescent="0.25">
      <c r="A83" s="458">
        <v>55</v>
      </c>
      <c r="B83" s="470" t="s">
        <v>309</v>
      </c>
      <c r="C83" s="452"/>
      <c r="D83" s="453" t="s">
        <v>310</v>
      </c>
      <c r="E83" s="452"/>
    </row>
    <row r="84" spans="1:7" ht="72" customHeight="1" x14ac:dyDescent="0.25">
      <c r="A84" s="458">
        <v>56</v>
      </c>
      <c r="B84" s="470" t="s">
        <v>311</v>
      </c>
      <c r="C84" s="452"/>
      <c r="D84" s="453"/>
      <c r="E84" s="452"/>
    </row>
    <row r="85" spans="1:7" ht="67.5" x14ac:dyDescent="0.25">
      <c r="A85" s="458" t="s">
        <v>312</v>
      </c>
      <c r="B85" s="470" t="s">
        <v>313</v>
      </c>
      <c r="C85" s="452"/>
      <c r="D85" s="453" t="s">
        <v>314</v>
      </c>
      <c r="E85" s="452"/>
    </row>
    <row r="86" spans="1:7" ht="61.5" customHeight="1" x14ac:dyDescent="0.25">
      <c r="A86" s="458" t="s">
        <v>315</v>
      </c>
      <c r="B86" s="470" t="s">
        <v>316</v>
      </c>
      <c r="C86" s="452"/>
      <c r="D86" s="453" t="s">
        <v>317</v>
      </c>
      <c r="E86" s="452"/>
    </row>
    <row r="87" spans="1:7" ht="48" customHeight="1" x14ac:dyDescent="0.25">
      <c r="A87" s="458" t="s">
        <v>318</v>
      </c>
      <c r="B87" s="470" t="s">
        <v>319</v>
      </c>
      <c r="C87" s="452">
        <f>C64</f>
        <v>-208.57164057600022</v>
      </c>
      <c r="D87" s="453" t="s">
        <v>282</v>
      </c>
      <c r="E87" s="452"/>
    </row>
    <row r="88" spans="1:7" ht="22.5" x14ac:dyDescent="0.25">
      <c r="A88" s="458">
        <v>57</v>
      </c>
      <c r="B88" s="471" t="s">
        <v>320</v>
      </c>
      <c r="C88" s="452">
        <f>C78+C79+C80+C83+C84+C85+C86+C87</f>
        <v>-467.55105857600023</v>
      </c>
      <c r="D88" s="453"/>
      <c r="E88" s="452">
        <f>E78+E79+E80+E83+E84+E85+E86+E87</f>
        <v>-212.788949</v>
      </c>
    </row>
    <row r="89" spans="1:7" x14ac:dyDescent="0.25">
      <c r="A89" s="458">
        <v>58</v>
      </c>
      <c r="B89" s="471" t="s">
        <v>321</v>
      </c>
      <c r="C89" s="452">
        <f>C88+C76</f>
        <v>21932.468722528054</v>
      </c>
      <c r="D89" s="453"/>
      <c r="E89" s="452">
        <f>E88+E76</f>
        <v>16885.9325789299</v>
      </c>
      <c r="G89" s="114"/>
    </row>
    <row r="90" spans="1:7" x14ac:dyDescent="0.25">
      <c r="A90" s="458">
        <v>59</v>
      </c>
      <c r="B90" s="471" t="s">
        <v>322</v>
      </c>
      <c r="C90" s="452">
        <f>C89+C68</f>
        <v>178040.83845953888</v>
      </c>
      <c r="D90" s="453"/>
      <c r="E90" s="452">
        <f>E89+E68</f>
        <v>162616.09030677899</v>
      </c>
    </row>
    <row r="91" spans="1:7" ht="72" customHeight="1" x14ac:dyDescent="0.25">
      <c r="A91" s="458" t="s">
        <v>323</v>
      </c>
      <c r="B91" s="470" t="s">
        <v>324</v>
      </c>
      <c r="C91" s="452">
        <v>0</v>
      </c>
      <c r="D91" s="453"/>
      <c r="E91" s="452"/>
    </row>
    <row r="92" spans="1:7" ht="83.25" customHeight="1" x14ac:dyDescent="0.25">
      <c r="A92" s="458"/>
      <c r="B92" s="470" t="s">
        <v>325</v>
      </c>
      <c r="C92" s="452"/>
      <c r="D92" s="453" t="s">
        <v>326</v>
      </c>
      <c r="E92" s="452"/>
    </row>
    <row r="93" spans="1:7" ht="94.5" customHeight="1" x14ac:dyDescent="0.25">
      <c r="A93" s="458"/>
      <c r="B93" s="470" t="s">
        <v>327</v>
      </c>
      <c r="C93" s="452"/>
      <c r="D93" s="453" t="s">
        <v>328</v>
      </c>
      <c r="E93" s="452"/>
    </row>
    <row r="94" spans="1:7" ht="117" customHeight="1" x14ac:dyDescent="0.25">
      <c r="A94" s="458"/>
      <c r="B94" s="470" t="s">
        <v>329</v>
      </c>
      <c r="C94" s="452">
        <f>C95-C91</f>
        <v>815248.93522999994</v>
      </c>
      <c r="D94" s="453" t="s">
        <v>330</v>
      </c>
      <c r="E94" s="452">
        <v>815248.93522999994</v>
      </c>
    </row>
    <row r="95" spans="1:7" x14ac:dyDescent="0.25">
      <c r="A95" s="458">
        <v>60</v>
      </c>
      <c r="B95" s="471" t="s">
        <v>103</v>
      </c>
      <c r="C95" s="452">
        <v>815248.93522999994</v>
      </c>
      <c r="D95" s="453"/>
      <c r="E95" s="452">
        <v>815248.93522999994</v>
      </c>
    </row>
    <row r="96" spans="1:7" x14ac:dyDescent="0.25">
      <c r="A96" s="472" t="s">
        <v>331</v>
      </c>
      <c r="B96" s="491"/>
      <c r="C96" s="492"/>
      <c r="D96" s="493"/>
      <c r="E96" s="494"/>
    </row>
    <row r="97" spans="1:13" ht="22.5" x14ac:dyDescent="0.25">
      <c r="A97" s="458">
        <v>61</v>
      </c>
      <c r="B97" s="495" t="s">
        <v>332</v>
      </c>
      <c r="C97" s="496">
        <f>C46/C95</f>
        <v>0.16276470984736821</v>
      </c>
      <c r="D97" s="453" t="s">
        <v>333</v>
      </c>
      <c r="E97" s="496">
        <f>E46/E95</f>
        <v>0.16157578582420642</v>
      </c>
    </row>
    <row r="98" spans="1:13" ht="22.5" x14ac:dyDescent="0.25">
      <c r="A98" s="458">
        <v>62</v>
      </c>
      <c r="B98" s="495" t="s">
        <v>334</v>
      </c>
      <c r="C98" s="496">
        <f>C68/C95</f>
        <v>0.19148552422576201</v>
      </c>
      <c r="D98" s="453" t="s">
        <v>335</v>
      </c>
      <c r="E98" s="496">
        <f>E68/E95</f>
        <v>0.17875541007206019</v>
      </c>
    </row>
    <row r="99" spans="1:13" ht="22.5" x14ac:dyDescent="0.25">
      <c r="A99" s="458">
        <v>63</v>
      </c>
      <c r="B99" s="495" t="s">
        <v>336</v>
      </c>
      <c r="C99" s="496">
        <f>C90/C95</f>
        <v>0.21838831155211455</v>
      </c>
      <c r="D99" s="453" t="s">
        <v>337</v>
      </c>
      <c r="E99" s="496">
        <f>E90/E95</f>
        <v>0.19946801925095597</v>
      </c>
    </row>
    <row r="100" spans="1:13" ht="105.75" customHeight="1" x14ac:dyDescent="0.25">
      <c r="A100" s="458">
        <v>64</v>
      </c>
      <c r="B100" s="495" t="s">
        <v>338</v>
      </c>
      <c r="C100" s="497" t="s">
        <v>339</v>
      </c>
      <c r="D100" s="453" t="s">
        <v>340</v>
      </c>
      <c r="E100" s="497" t="s">
        <v>339</v>
      </c>
    </row>
    <row r="101" spans="1:13" ht="22.5" x14ac:dyDescent="0.25">
      <c r="A101" s="458">
        <v>65</v>
      </c>
      <c r="B101" s="495" t="s">
        <v>341</v>
      </c>
      <c r="C101" s="497" t="s">
        <v>339</v>
      </c>
      <c r="D101" s="453"/>
      <c r="E101" s="497" t="s">
        <v>339</v>
      </c>
    </row>
    <row r="102" spans="1:13" ht="22.5" x14ac:dyDescent="0.25">
      <c r="A102" s="458">
        <v>66</v>
      </c>
      <c r="B102" s="495" t="s">
        <v>342</v>
      </c>
      <c r="C102" s="497" t="s">
        <v>339</v>
      </c>
      <c r="D102" s="453"/>
      <c r="E102" s="497" t="s">
        <v>339</v>
      </c>
    </row>
    <row r="103" spans="1:13" ht="22.5" x14ac:dyDescent="0.25">
      <c r="A103" s="458">
        <v>67</v>
      </c>
      <c r="B103" s="495" t="s">
        <v>343</v>
      </c>
      <c r="C103" s="497" t="s">
        <v>339</v>
      </c>
      <c r="D103" s="453"/>
      <c r="E103" s="497" t="s">
        <v>339</v>
      </c>
      <c r="M103" s="116"/>
    </row>
    <row r="104" spans="1:13" ht="33.75" x14ac:dyDescent="0.25">
      <c r="A104" s="458" t="s">
        <v>344</v>
      </c>
      <c r="B104" s="495" t="s">
        <v>345</v>
      </c>
      <c r="C104" s="452" t="s">
        <v>339</v>
      </c>
      <c r="D104" s="453" t="s">
        <v>346</v>
      </c>
      <c r="E104" s="452" t="s">
        <v>339</v>
      </c>
    </row>
    <row r="105" spans="1:13" ht="33.75" x14ac:dyDescent="0.25">
      <c r="A105" s="458">
        <v>68</v>
      </c>
      <c r="B105" s="495" t="s">
        <v>347</v>
      </c>
      <c r="C105" s="497" t="s">
        <v>339</v>
      </c>
      <c r="D105" s="453" t="s">
        <v>348</v>
      </c>
      <c r="E105" s="497" t="s">
        <v>339</v>
      </c>
    </row>
    <row r="106" spans="1:13" x14ac:dyDescent="0.25">
      <c r="A106" s="458">
        <v>69</v>
      </c>
      <c r="B106" s="495" t="s">
        <v>349</v>
      </c>
      <c r="C106" s="452"/>
      <c r="D106" s="453"/>
      <c r="E106" s="452"/>
    </row>
    <row r="107" spans="1:13" x14ac:dyDescent="0.25">
      <c r="A107" s="458">
        <v>70</v>
      </c>
      <c r="B107" s="495" t="s">
        <v>349</v>
      </c>
      <c r="C107" s="452"/>
      <c r="D107" s="453"/>
      <c r="E107" s="452"/>
    </row>
    <row r="108" spans="1:13" x14ac:dyDescent="0.25">
      <c r="A108" s="458">
        <v>71</v>
      </c>
      <c r="B108" s="495" t="s">
        <v>349</v>
      </c>
      <c r="C108" s="452"/>
      <c r="D108" s="453"/>
      <c r="E108" s="452"/>
    </row>
    <row r="109" spans="1:13" x14ac:dyDescent="0.25">
      <c r="A109" s="472" t="s">
        <v>350</v>
      </c>
      <c r="B109" s="491"/>
      <c r="C109" s="492"/>
      <c r="D109" s="493"/>
      <c r="E109" s="494"/>
    </row>
    <row r="110" spans="1:13" ht="75" customHeight="1" x14ac:dyDescent="0.25">
      <c r="A110" s="458">
        <v>72</v>
      </c>
      <c r="B110" s="470" t="s">
        <v>351</v>
      </c>
      <c r="C110" s="452">
        <f>853634824.3/1000000</f>
        <v>853.63482429999999</v>
      </c>
      <c r="D110" s="453" t="s">
        <v>352</v>
      </c>
      <c r="E110" s="452"/>
    </row>
    <row r="111" spans="1:13" ht="70.5" customHeight="1" x14ac:dyDescent="0.25">
      <c r="A111" s="458">
        <v>73</v>
      </c>
      <c r="B111" s="470" t="s">
        <v>353</v>
      </c>
      <c r="C111" s="454"/>
      <c r="D111" s="453" t="s">
        <v>354</v>
      </c>
      <c r="E111" s="454"/>
    </row>
    <row r="112" spans="1:13" x14ac:dyDescent="0.25">
      <c r="A112" s="458">
        <v>74</v>
      </c>
      <c r="B112" s="470" t="s">
        <v>198</v>
      </c>
      <c r="C112" s="452"/>
      <c r="D112" s="453"/>
      <c r="E112" s="452"/>
    </row>
    <row r="113" spans="1:5" ht="62.25" customHeight="1" x14ac:dyDescent="0.25">
      <c r="A113" s="458">
        <v>75</v>
      </c>
      <c r="B113" s="470" t="s">
        <v>355</v>
      </c>
      <c r="C113" s="452">
        <v>259</v>
      </c>
      <c r="D113" s="453" t="s">
        <v>356</v>
      </c>
      <c r="E113" s="452">
        <f>C113</f>
        <v>259</v>
      </c>
    </row>
    <row r="114" spans="1:5" x14ac:dyDescent="0.25">
      <c r="A114" s="472" t="s">
        <v>357</v>
      </c>
      <c r="B114" s="491"/>
      <c r="C114" s="492"/>
      <c r="D114" s="493"/>
      <c r="E114" s="494"/>
    </row>
    <row r="115" spans="1:5" ht="51" customHeight="1" x14ac:dyDescent="0.25">
      <c r="A115" s="458">
        <v>76</v>
      </c>
      <c r="B115" s="470" t="s">
        <v>358</v>
      </c>
      <c r="C115" s="452"/>
      <c r="D115" s="453">
        <v>62</v>
      </c>
      <c r="E115" s="452"/>
    </row>
    <row r="116" spans="1:5" ht="36.75" customHeight="1" x14ac:dyDescent="0.25">
      <c r="A116" s="458">
        <v>77</v>
      </c>
      <c r="B116" s="470" t="s">
        <v>359</v>
      </c>
      <c r="C116" s="452"/>
      <c r="D116" s="453">
        <v>62</v>
      </c>
      <c r="E116" s="452"/>
    </row>
    <row r="117" spans="1:5" ht="50.25" customHeight="1" x14ac:dyDescent="0.25">
      <c r="A117" s="458">
        <v>78</v>
      </c>
      <c r="B117" s="470" t="s">
        <v>360</v>
      </c>
      <c r="C117" s="452"/>
      <c r="D117" s="453">
        <v>62</v>
      </c>
      <c r="E117" s="452"/>
    </row>
    <row r="118" spans="1:5" ht="36.75" customHeight="1" x14ac:dyDescent="0.25">
      <c r="A118" s="458">
        <v>79</v>
      </c>
      <c r="B118" s="470" t="s">
        <v>361</v>
      </c>
      <c r="C118" s="452"/>
      <c r="D118" s="453">
        <v>62</v>
      </c>
      <c r="E118" s="452"/>
    </row>
    <row r="119" spans="1:5" x14ac:dyDescent="0.25">
      <c r="A119" s="559" t="s">
        <v>362</v>
      </c>
      <c r="B119" s="560"/>
      <c r="C119" s="560"/>
      <c r="D119" s="560"/>
      <c r="E119" s="561"/>
    </row>
    <row r="120" spans="1:5" ht="22.5" x14ac:dyDescent="0.25">
      <c r="A120" s="458">
        <v>80</v>
      </c>
      <c r="B120" s="470" t="s">
        <v>363</v>
      </c>
      <c r="C120" s="452" t="s">
        <v>339</v>
      </c>
      <c r="D120" s="453" t="s">
        <v>364</v>
      </c>
      <c r="E120" s="452"/>
    </row>
    <row r="121" spans="1:5" ht="33.75" x14ac:dyDescent="0.25">
      <c r="A121" s="458">
        <v>81</v>
      </c>
      <c r="B121" s="470" t="s">
        <v>365</v>
      </c>
      <c r="C121" s="452" t="s">
        <v>339</v>
      </c>
      <c r="D121" s="453" t="s">
        <v>364</v>
      </c>
      <c r="E121" s="452"/>
    </row>
    <row r="122" spans="1:5" ht="22.5" x14ac:dyDescent="0.25">
      <c r="A122" s="458">
        <v>82</v>
      </c>
      <c r="B122" s="470" t="s">
        <v>366</v>
      </c>
      <c r="C122" s="452" t="s">
        <v>339</v>
      </c>
      <c r="D122" s="453" t="s">
        <v>367</v>
      </c>
      <c r="E122" s="452"/>
    </row>
    <row r="123" spans="1:5" ht="33.75" x14ac:dyDescent="0.25">
      <c r="A123" s="458">
        <v>83</v>
      </c>
      <c r="B123" s="470" t="s">
        <v>368</v>
      </c>
      <c r="C123" s="452" t="s">
        <v>339</v>
      </c>
      <c r="D123" s="453" t="s">
        <v>367</v>
      </c>
      <c r="E123" s="452"/>
    </row>
    <row r="124" spans="1:5" ht="22.5" x14ac:dyDescent="0.25">
      <c r="A124" s="458">
        <v>84</v>
      </c>
      <c r="B124" s="470" t="s">
        <v>369</v>
      </c>
      <c r="C124" s="452" t="s">
        <v>339</v>
      </c>
      <c r="D124" s="453" t="s">
        <v>370</v>
      </c>
      <c r="E124" s="452"/>
    </row>
    <row r="125" spans="1:5" ht="33.75" x14ac:dyDescent="0.25">
      <c r="A125" s="458">
        <v>85</v>
      </c>
      <c r="B125" s="470" t="s">
        <v>371</v>
      </c>
      <c r="C125" s="452" t="s">
        <v>339</v>
      </c>
      <c r="D125" s="453" t="s">
        <v>370</v>
      </c>
      <c r="E125" s="452"/>
    </row>
  </sheetData>
  <mergeCells count="2">
    <mergeCell ref="A2:B2"/>
    <mergeCell ref="A119:E119"/>
  </mergeCells>
  <hyperlinks>
    <hyperlink ref="G1" location="Index!A1" display="Index"/>
  </hyperlinks>
  <pageMargins left="0.70866141732283472" right="0.70866141732283472" top="0.74803149606299213" bottom="0.7480314960629921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Normal="100" workbookViewId="0"/>
  </sheetViews>
  <sheetFormatPr defaultRowHeight="15" x14ac:dyDescent="0.25"/>
  <cols>
    <col min="1" max="1" width="3.85546875" style="21" customWidth="1"/>
    <col min="2" max="2" width="37" style="21" customWidth="1"/>
    <col min="3" max="3" width="17" style="21" customWidth="1"/>
    <col min="4" max="4" width="1.28515625" style="21" customWidth="1"/>
    <col min="5" max="5" width="17.140625" style="21" customWidth="1"/>
    <col min="6" max="6" width="1.28515625" style="21" customWidth="1"/>
    <col min="7" max="7" width="17.140625" style="21" customWidth="1"/>
    <col min="8" max="8" width="1.28515625" style="21" customWidth="1"/>
    <col min="9" max="9" width="17.140625" style="21" customWidth="1"/>
    <col min="10" max="10" width="1.28515625" style="21" customWidth="1"/>
    <col min="11" max="11" width="17.140625" style="21" customWidth="1"/>
    <col min="12" max="12" width="1.7109375" style="21" customWidth="1"/>
    <col min="13" max="13" width="17.140625" style="21" customWidth="1"/>
    <col min="14" max="14" width="1.28515625" style="21" customWidth="1"/>
    <col min="15" max="15" width="17.140625" style="21" customWidth="1"/>
    <col min="16" max="16" width="1.28515625" style="21" customWidth="1"/>
    <col min="17" max="17" width="17.140625" style="21" customWidth="1"/>
    <col min="18" max="18" width="1.28515625" style="21" customWidth="1"/>
    <col min="19" max="19" width="17.140625" style="21" customWidth="1"/>
    <col min="20" max="20" width="1.28515625" style="21" customWidth="1"/>
    <col min="21" max="21" width="17.140625" style="21" customWidth="1"/>
    <col min="22" max="22" width="1.28515625" style="21" customWidth="1"/>
    <col min="23" max="23" width="17.140625" style="21" customWidth="1"/>
    <col min="24" max="24" width="1.28515625" style="21" customWidth="1"/>
    <col min="25" max="25" width="17.140625" style="21" customWidth="1"/>
    <col min="26" max="26" width="1.28515625" style="21" customWidth="1"/>
    <col min="27" max="27" width="17.140625" style="21" customWidth="1"/>
    <col min="28" max="28" width="1.28515625" style="21" customWidth="1"/>
    <col min="29" max="29" width="17.140625" style="21" customWidth="1"/>
    <col min="30" max="30" width="1.28515625" style="21" customWidth="1"/>
    <col min="31" max="31" width="17.140625" style="21" customWidth="1"/>
    <col min="32" max="32" width="1.7109375" style="21" customWidth="1"/>
    <col min="33" max="34" width="17.140625" style="21" customWidth="1"/>
    <col min="35" max="35" width="1.28515625" style="21" customWidth="1"/>
    <col min="36" max="36" width="17.140625" style="21" customWidth="1"/>
    <col min="37" max="37" width="1.28515625" style="21" customWidth="1"/>
    <col min="38" max="38" width="17.140625" style="21" customWidth="1"/>
    <col min="39" max="39" width="5.140625" style="21" customWidth="1"/>
    <col min="40" max="40" width="12.140625" style="21" customWidth="1"/>
    <col min="41" max="256" width="9.140625" style="21"/>
    <col min="257" max="257" width="2.7109375" style="21" customWidth="1"/>
    <col min="258" max="258" width="3.85546875" style="21" customWidth="1"/>
    <col min="259" max="259" width="37" style="21" customWidth="1"/>
    <col min="260" max="260" width="17.140625" style="21" customWidth="1"/>
    <col min="261" max="261" width="1.28515625" style="21" customWidth="1"/>
    <col min="262" max="262" width="17.140625" style="21" customWidth="1"/>
    <col min="263" max="263" width="1.28515625" style="21" customWidth="1"/>
    <col min="264" max="264" width="17.140625" style="21" customWidth="1"/>
    <col min="265" max="265" width="1.28515625" style="21" customWidth="1"/>
    <col min="266" max="266" width="17.140625" style="21" customWidth="1"/>
    <col min="267" max="267" width="1.28515625" style="21" customWidth="1"/>
    <col min="268" max="268" width="17.140625" style="21" customWidth="1"/>
    <col min="269" max="269" width="1.28515625" style="21" customWidth="1"/>
    <col min="270" max="270" width="17.140625" style="21" customWidth="1"/>
    <col min="271" max="271" width="1.28515625" style="21" customWidth="1"/>
    <col min="272" max="272" width="17.140625" style="21" customWidth="1"/>
    <col min="273" max="273" width="1.28515625" style="21" customWidth="1"/>
    <col min="274" max="274" width="17.140625" style="21" customWidth="1"/>
    <col min="275" max="275" width="1.28515625" style="21" customWidth="1"/>
    <col min="276" max="276" width="17.140625" style="21" customWidth="1"/>
    <col min="277" max="277" width="1.28515625" style="21" customWidth="1"/>
    <col min="278" max="278" width="17.140625" style="21" customWidth="1"/>
    <col min="279" max="279" width="1.28515625" style="21" customWidth="1"/>
    <col min="280" max="280" width="17.140625" style="21" customWidth="1"/>
    <col min="281" max="281" width="1.28515625" style="21" customWidth="1"/>
    <col min="282" max="282" width="17.140625" style="21" customWidth="1"/>
    <col min="283" max="283" width="1.28515625" style="21" customWidth="1"/>
    <col min="284" max="284" width="17.140625" style="21" customWidth="1"/>
    <col min="285" max="285" width="1.28515625" style="21" customWidth="1"/>
    <col min="286" max="286" width="17.140625" style="21" customWidth="1"/>
    <col min="287" max="287" width="1.28515625" style="21" customWidth="1"/>
    <col min="288" max="288" width="17.140625" style="21" customWidth="1"/>
    <col min="289" max="289" width="1.28515625" style="21" customWidth="1"/>
    <col min="290" max="290" width="17.140625" style="21" customWidth="1"/>
    <col min="291" max="291" width="1.28515625" style="21" customWidth="1"/>
    <col min="292" max="292" width="17.140625" style="21" customWidth="1"/>
    <col min="293" max="293" width="1.28515625" style="21" customWidth="1"/>
    <col min="294" max="294" width="17.140625" style="21" customWidth="1"/>
    <col min="295" max="512" width="9.140625" style="21"/>
    <col min="513" max="513" width="2.7109375" style="21" customWidth="1"/>
    <col min="514" max="514" width="3.85546875" style="21" customWidth="1"/>
    <col min="515" max="515" width="37" style="21" customWidth="1"/>
    <col min="516" max="516" width="17.140625" style="21" customWidth="1"/>
    <col min="517" max="517" width="1.28515625" style="21" customWidth="1"/>
    <col min="518" max="518" width="17.140625" style="21" customWidth="1"/>
    <col min="519" max="519" width="1.28515625" style="21" customWidth="1"/>
    <col min="520" max="520" width="17.140625" style="21" customWidth="1"/>
    <col min="521" max="521" width="1.28515625" style="21" customWidth="1"/>
    <col min="522" max="522" width="17.140625" style="21" customWidth="1"/>
    <col min="523" max="523" width="1.28515625" style="21" customWidth="1"/>
    <col min="524" max="524" width="17.140625" style="21" customWidth="1"/>
    <col min="525" max="525" width="1.28515625" style="21" customWidth="1"/>
    <col min="526" max="526" width="17.140625" style="21" customWidth="1"/>
    <col min="527" max="527" width="1.28515625" style="21" customWidth="1"/>
    <col min="528" max="528" width="17.140625" style="21" customWidth="1"/>
    <col min="529" max="529" width="1.28515625" style="21" customWidth="1"/>
    <col min="530" max="530" width="17.140625" style="21" customWidth="1"/>
    <col min="531" max="531" width="1.28515625" style="21" customWidth="1"/>
    <col min="532" max="532" width="17.140625" style="21" customWidth="1"/>
    <col min="533" max="533" width="1.28515625" style="21" customWidth="1"/>
    <col min="534" max="534" width="17.140625" style="21" customWidth="1"/>
    <col min="535" max="535" width="1.28515625" style="21" customWidth="1"/>
    <col min="536" max="536" width="17.140625" style="21" customWidth="1"/>
    <col min="537" max="537" width="1.28515625" style="21" customWidth="1"/>
    <col min="538" max="538" width="17.140625" style="21" customWidth="1"/>
    <col min="539" max="539" width="1.28515625" style="21" customWidth="1"/>
    <col min="540" max="540" width="17.140625" style="21" customWidth="1"/>
    <col min="541" max="541" width="1.28515625" style="21" customWidth="1"/>
    <col min="542" max="542" width="17.140625" style="21" customWidth="1"/>
    <col min="543" max="543" width="1.28515625" style="21" customWidth="1"/>
    <col min="544" max="544" width="17.140625" style="21" customWidth="1"/>
    <col min="545" max="545" width="1.28515625" style="21" customWidth="1"/>
    <col min="546" max="546" width="17.140625" style="21" customWidth="1"/>
    <col min="547" max="547" width="1.28515625" style="21" customWidth="1"/>
    <col min="548" max="548" width="17.140625" style="21" customWidth="1"/>
    <col min="549" max="549" width="1.28515625" style="21" customWidth="1"/>
    <col min="550" max="550" width="17.140625" style="21" customWidth="1"/>
    <col min="551" max="768" width="9.140625" style="21"/>
    <col min="769" max="769" width="2.7109375" style="21" customWidth="1"/>
    <col min="770" max="770" width="3.85546875" style="21" customWidth="1"/>
    <col min="771" max="771" width="37" style="21" customWidth="1"/>
    <col min="772" max="772" width="17.140625" style="21" customWidth="1"/>
    <col min="773" max="773" width="1.28515625" style="21" customWidth="1"/>
    <col min="774" max="774" width="17.140625" style="21" customWidth="1"/>
    <col min="775" max="775" width="1.28515625" style="21" customWidth="1"/>
    <col min="776" max="776" width="17.140625" style="21" customWidth="1"/>
    <col min="777" max="777" width="1.28515625" style="21" customWidth="1"/>
    <col min="778" max="778" width="17.140625" style="21" customWidth="1"/>
    <col min="779" max="779" width="1.28515625" style="21" customWidth="1"/>
    <col min="780" max="780" width="17.140625" style="21" customWidth="1"/>
    <col min="781" max="781" width="1.28515625" style="21" customWidth="1"/>
    <col min="782" max="782" width="17.140625" style="21" customWidth="1"/>
    <col min="783" max="783" width="1.28515625" style="21" customWidth="1"/>
    <col min="784" max="784" width="17.140625" style="21" customWidth="1"/>
    <col min="785" max="785" width="1.28515625" style="21" customWidth="1"/>
    <col min="786" max="786" width="17.140625" style="21" customWidth="1"/>
    <col min="787" max="787" width="1.28515625" style="21" customWidth="1"/>
    <col min="788" max="788" width="17.140625" style="21" customWidth="1"/>
    <col min="789" max="789" width="1.28515625" style="21" customWidth="1"/>
    <col min="790" max="790" width="17.140625" style="21" customWidth="1"/>
    <col min="791" max="791" width="1.28515625" style="21" customWidth="1"/>
    <col min="792" max="792" width="17.140625" style="21" customWidth="1"/>
    <col min="793" max="793" width="1.28515625" style="21" customWidth="1"/>
    <col min="794" max="794" width="17.140625" style="21" customWidth="1"/>
    <col min="795" max="795" width="1.28515625" style="21" customWidth="1"/>
    <col min="796" max="796" width="17.140625" style="21" customWidth="1"/>
    <col min="797" max="797" width="1.28515625" style="21" customWidth="1"/>
    <col min="798" max="798" width="17.140625" style="21" customWidth="1"/>
    <col min="799" max="799" width="1.28515625" style="21" customWidth="1"/>
    <col min="800" max="800" width="17.140625" style="21" customWidth="1"/>
    <col min="801" max="801" width="1.28515625" style="21" customWidth="1"/>
    <col min="802" max="802" width="17.140625" style="21" customWidth="1"/>
    <col min="803" max="803" width="1.28515625" style="21" customWidth="1"/>
    <col min="804" max="804" width="17.140625" style="21" customWidth="1"/>
    <col min="805" max="805" width="1.28515625" style="21" customWidth="1"/>
    <col min="806" max="806" width="17.140625" style="21" customWidth="1"/>
    <col min="807" max="1024" width="9.140625" style="21"/>
    <col min="1025" max="1025" width="2.7109375" style="21" customWidth="1"/>
    <col min="1026" max="1026" width="3.85546875" style="21" customWidth="1"/>
    <col min="1027" max="1027" width="37" style="21" customWidth="1"/>
    <col min="1028" max="1028" width="17.140625" style="21" customWidth="1"/>
    <col min="1029" max="1029" width="1.28515625" style="21" customWidth="1"/>
    <col min="1030" max="1030" width="17.140625" style="21" customWidth="1"/>
    <col min="1031" max="1031" width="1.28515625" style="21" customWidth="1"/>
    <col min="1032" max="1032" width="17.140625" style="21" customWidth="1"/>
    <col min="1033" max="1033" width="1.28515625" style="21" customWidth="1"/>
    <col min="1034" max="1034" width="17.140625" style="21" customWidth="1"/>
    <col min="1035" max="1035" width="1.28515625" style="21" customWidth="1"/>
    <col min="1036" max="1036" width="17.140625" style="21" customWidth="1"/>
    <col min="1037" max="1037" width="1.28515625" style="21" customWidth="1"/>
    <col min="1038" max="1038" width="17.140625" style="21" customWidth="1"/>
    <col min="1039" max="1039" width="1.28515625" style="21" customWidth="1"/>
    <col min="1040" max="1040" width="17.140625" style="21" customWidth="1"/>
    <col min="1041" max="1041" width="1.28515625" style="21" customWidth="1"/>
    <col min="1042" max="1042" width="17.140625" style="21" customWidth="1"/>
    <col min="1043" max="1043" width="1.28515625" style="21" customWidth="1"/>
    <col min="1044" max="1044" width="17.140625" style="21" customWidth="1"/>
    <col min="1045" max="1045" width="1.28515625" style="21" customWidth="1"/>
    <col min="1046" max="1046" width="17.140625" style="21" customWidth="1"/>
    <col min="1047" max="1047" width="1.28515625" style="21" customWidth="1"/>
    <col min="1048" max="1048" width="17.140625" style="21" customWidth="1"/>
    <col min="1049" max="1049" width="1.28515625" style="21" customWidth="1"/>
    <col min="1050" max="1050" width="17.140625" style="21" customWidth="1"/>
    <col min="1051" max="1051" width="1.28515625" style="21" customWidth="1"/>
    <col min="1052" max="1052" width="17.140625" style="21" customWidth="1"/>
    <col min="1053" max="1053" width="1.28515625" style="21" customWidth="1"/>
    <col min="1054" max="1054" width="17.140625" style="21" customWidth="1"/>
    <col min="1055" max="1055" width="1.28515625" style="21" customWidth="1"/>
    <col min="1056" max="1056" width="17.140625" style="21" customWidth="1"/>
    <col min="1057" max="1057" width="1.28515625" style="21" customWidth="1"/>
    <col min="1058" max="1058" width="17.140625" style="21" customWidth="1"/>
    <col min="1059" max="1059" width="1.28515625" style="21" customWidth="1"/>
    <col min="1060" max="1060" width="17.140625" style="21" customWidth="1"/>
    <col min="1061" max="1061" width="1.28515625" style="21" customWidth="1"/>
    <col min="1062" max="1062" width="17.140625" style="21" customWidth="1"/>
    <col min="1063" max="1280" width="9.140625" style="21"/>
    <col min="1281" max="1281" width="2.7109375" style="21" customWidth="1"/>
    <col min="1282" max="1282" width="3.85546875" style="21" customWidth="1"/>
    <col min="1283" max="1283" width="37" style="21" customWidth="1"/>
    <col min="1284" max="1284" width="17.140625" style="21" customWidth="1"/>
    <col min="1285" max="1285" width="1.28515625" style="21" customWidth="1"/>
    <col min="1286" max="1286" width="17.140625" style="21" customWidth="1"/>
    <col min="1287" max="1287" width="1.28515625" style="21" customWidth="1"/>
    <col min="1288" max="1288" width="17.140625" style="21" customWidth="1"/>
    <col min="1289" max="1289" width="1.28515625" style="21" customWidth="1"/>
    <col min="1290" max="1290" width="17.140625" style="21" customWidth="1"/>
    <col min="1291" max="1291" width="1.28515625" style="21" customWidth="1"/>
    <col min="1292" max="1292" width="17.140625" style="21" customWidth="1"/>
    <col min="1293" max="1293" width="1.28515625" style="21" customWidth="1"/>
    <col min="1294" max="1294" width="17.140625" style="21" customWidth="1"/>
    <col min="1295" max="1295" width="1.28515625" style="21" customWidth="1"/>
    <col min="1296" max="1296" width="17.140625" style="21" customWidth="1"/>
    <col min="1297" max="1297" width="1.28515625" style="21" customWidth="1"/>
    <col min="1298" max="1298" width="17.140625" style="21" customWidth="1"/>
    <col min="1299" max="1299" width="1.28515625" style="21" customWidth="1"/>
    <col min="1300" max="1300" width="17.140625" style="21" customWidth="1"/>
    <col min="1301" max="1301" width="1.28515625" style="21" customWidth="1"/>
    <col min="1302" max="1302" width="17.140625" style="21" customWidth="1"/>
    <col min="1303" max="1303" width="1.28515625" style="21" customWidth="1"/>
    <col min="1304" max="1304" width="17.140625" style="21" customWidth="1"/>
    <col min="1305" max="1305" width="1.28515625" style="21" customWidth="1"/>
    <col min="1306" max="1306" width="17.140625" style="21" customWidth="1"/>
    <col min="1307" max="1307" width="1.28515625" style="21" customWidth="1"/>
    <col min="1308" max="1308" width="17.140625" style="21" customWidth="1"/>
    <col min="1309" max="1309" width="1.28515625" style="21" customWidth="1"/>
    <col min="1310" max="1310" width="17.140625" style="21" customWidth="1"/>
    <col min="1311" max="1311" width="1.28515625" style="21" customWidth="1"/>
    <col min="1312" max="1312" width="17.140625" style="21" customWidth="1"/>
    <col min="1313" max="1313" width="1.28515625" style="21" customWidth="1"/>
    <col min="1314" max="1314" width="17.140625" style="21" customWidth="1"/>
    <col min="1315" max="1315" width="1.28515625" style="21" customWidth="1"/>
    <col min="1316" max="1316" width="17.140625" style="21" customWidth="1"/>
    <col min="1317" max="1317" width="1.28515625" style="21" customWidth="1"/>
    <col min="1318" max="1318" width="17.140625" style="21" customWidth="1"/>
    <col min="1319" max="1536" width="9.140625" style="21"/>
    <col min="1537" max="1537" width="2.7109375" style="21" customWidth="1"/>
    <col min="1538" max="1538" width="3.85546875" style="21" customWidth="1"/>
    <col min="1539" max="1539" width="37" style="21" customWidth="1"/>
    <col min="1540" max="1540" width="17.140625" style="21" customWidth="1"/>
    <col min="1541" max="1541" width="1.28515625" style="21" customWidth="1"/>
    <col min="1542" max="1542" width="17.140625" style="21" customWidth="1"/>
    <col min="1543" max="1543" width="1.28515625" style="21" customWidth="1"/>
    <col min="1544" max="1544" width="17.140625" style="21" customWidth="1"/>
    <col min="1545" max="1545" width="1.28515625" style="21" customWidth="1"/>
    <col min="1546" max="1546" width="17.140625" style="21" customWidth="1"/>
    <col min="1547" max="1547" width="1.28515625" style="21" customWidth="1"/>
    <col min="1548" max="1548" width="17.140625" style="21" customWidth="1"/>
    <col min="1549" max="1549" width="1.28515625" style="21" customWidth="1"/>
    <col min="1550" max="1550" width="17.140625" style="21" customWidth="1"/>
    <col min="1551" max="1551" width="1.28515625" style="21" customWidth="1"/>
    <col min="1552" max="1552" width="17.140625" style="21" customWidth="1"/>
    <col min="1553" max="1553" width="1.28515625" style="21" customWidth="1"/>
    <col min="1554" max="1554" width="17.140625" style="21" customWidth="1"/>
    <col min="1555" max="1555" width="1.28515625" style="21" customWidth="1"/>
    <col min="1556" max="1556" width="17.140625" style="21" customWidth="1"/>
    <col min="1557" max="1557" width="1.28515625" style="21" customWidth="1"/>
    <col min="1558" max="1558" width="17.140625" style="21" customWidth="1"/>
    <col min="1559" max="1559" width="1.28515625" style="21" customWidth="1"/>
    <col min="1560" max="1560" width="17.140625" style="21" customWidth="1"/>
    <col min="1561" max="1561" width="1.28515625" style="21" customWidth="1"/>
    <col min="1562" max="1562" width="17.140625" style="21" customWidth="1"/>
    <col min="1563" max="1563" width="1.28515625" style="21" customWidth="1"/>
    <col min="1564" max="1564" width="17.140625" style="21" customWidth="1"/>
    <col min="1565" max="1565" width="1.28515625" style="21" customWidth="1"/>
    <col min="1566" max="1566" width="17.140625" style="21" customWidth="1"/>
    <col min="1567" max="1567" width="1.28515625" style="21" customWidth="1"/>
    <col min="1568" max="1568" width="17.140625" style="21" customWidth="1"/>
    <col min="1569" max="1569" width="1.28515625" style="21" customWidth="1"/>
    <col min="1570" max="1570" width="17.140625" style="21" customWidth="1"/>
    <col min="1571" max="1571" width="1.28515625" style="21" customWidth="1"/>
    <col min="1572" max="1572" width="17.140625" style="21" customWidth="1"/>
    <col min="1573" max="1573" width="1.28515625" style="21" customWidth="1"/>
    <col min="1574" max="1574" width="17.140625" style="21" customWidth="1"/>
    <col min="1575" max="1792" width="9.140625" style="21"/>
    <col min="1793" max="1793" width="2.7109375" style="21" customWidth="1"/>
    <col min="1794" max="1794" width="3.85546875" style="21" customWidth="1"/>
    <col min="1795" max="1795" width="37" style="21" customWidth="1"/>
    <col min="1796" max="1796" width="17.140625" style="21" customWidth="1"/>
    <col min="1797" max="1797" width="1.28515625" style="21" customWidth="1"/>
    <col min="1798" max="1798" width="17.140625" style="21" customWidth="1"/>
    <col min="1799" max="1799" width="1.28515625" style="21" customWidth="1"/>
    <col min="1800" max="1800" width="17.140625" style="21" customWidth="1"/>
    <col min="1801" max="1801" width="1.28515625" style="21" customWidth="1"/>
    <col min="1802" max="1802" width="17.140625" style="21" customWidth="1"/>
    <col min="1803" max="1803" width="1.28515625" style="21" customWidth="1"/>
    <col min="1804" max="1804" width="17.140625" style="21" customWidth="1"/>
    <col min="1805" max="1805" width="1.28515625" style="21" customWidth="1"/>
    <col min="1806" max="1806" width="17.140625" style="21" customWidth="1"/>
    <col min="1807" max="1807" width="1.28515625" style="21" customWidth="1"/>
    <col min="1808" max="1808" width="17.140625" style="21" customWidth="1"/>
    <col min="1809" max="1809" width="1.28515625" style="21" customWidth="1"/>
    <col min="1810" max="1810" width="17.140625" style="21" customWidth="1"/>
    <col min="1811" max="1811" width="1.28515625" style="21" customWidth="1"/>
    <col min="1812" max="1812" width="17.140625" style="21" customWidth="1"/>
    <col min="1813" max="1813" width="1.28515625" style="21" customWidth="1"/>
    <col min="1814" max="1814" width="17.140625" style="21" customWidth="1"/>
    <col min="1815" max="1815" width="1.28515625" style="21" customWidth="1"/>
    <col min="1816" max="1816" width="17.140625" style="21" customWidth="1"/>
    <col min="1817" max="1817" width="1.28515625" style="21" customWidth="1"/>
    <col min="1818" max="1818" width="17.140625" style="21" customWidth="1"/>
    <col min="1819" max="1819" width="1.28515625" style="21" customWidth="1"/>
    <col min="1820" max="1820" width="17.140625" style="21" customWidth="1"/>
    <col min="1821" max="1821" width="1.28515625" style="21" customWidth="1"/>
    <col min="1822" max="1822" width="17.140625" style="21" customWidth="1"/>
    <col min="1823" max="1823" width="1.28515625" style="21" customWidth="1"/>
    <col min="1824" max="1824" width="17.140625" style="21" customWidth="1"/>
    <col min="1825" max="1825" width="1.28515625" style="21" customWidth="1"/>
    <col min="1826" max="1826" width="17.140625" style="21" customWidth="1"/>
    <col min="1827" max="1827" width="1.28515625" style="21" customWidth="1"/>
    <col min="1828" max="1828" width="17.140625" style="21" customWidth="1"/>
    <col min="1829" max="1829" width="1.28515625" style="21" customWidth="1"/>
    <col min="1830" max="1830" width="17.140625" style="21" customWidth="1"/>
    <col min="1831" max="2048" width="9.140625" style="21"/>
    <col min="2049" max="2049" width="2.7109375" style="21" customWidth="1"/>
    <col min="2050" max="2050" width="3.85546875" style="21" customWidth="1"/>
    <col min="2051" max="2051" width="37" style="21" customWidth="1"/>
    <col min="2052" max="2052" width="17.140625" style="21" customWidth="1"/>
    <col min="2053" max="2053" width="1.28515625" style="21" customWidth="1"/>
    <col min="2054" max="2054" width="17.140625" style="21" customWidth="1"/>
    <col min="2055" max="2055" width="1.28515625" style="21" customWidth="1"/>
    <col min="2056" max="2056" width="17.140625" style="21" customWidth="1"/>
    <col min="2057" max="2057" width="1.28515625" style="21" customWidth="1"/>
    <col min="2058" max="2058" width="17.140625" style="21" customWidth="1"/>
    <col min="2059" max="2059" width="1.28515625" style="21" customWidth="1"/>
    <col min="2060" max="2060" width="17.140625" style="21" customWidth="1"/>
    <col min="2061" max="2061" width="1.28515625" style="21" customWidth="1"/>
    <col min="2062" max="2062" width="17.140625" style="21" customWidth="1"/>
    <col min="2063" max="2063" width="1.28515625" style="21" customWidth="1"/>
    <col min="2064" max="2064" width="17.140625" style="21" customWidth="1"/>
    <col min="2065" max="2065" width="1.28515625" style="21" customWidth="1"/>
    <col min="2066" max="2066" width="17.140625" style="21" customWidth="1"/>
    <col min="2067" max="2067" width="1.28515625" style="21" customWidth="1"/>
    <col min="2068" max="2068" width="17.140625" style="21" customWidth="1"/>
    <col min="2069" max="2069" width="1.28515625" style="21" customWidth="1"/>
    <col min="2070" max="2070" width="17.140625" style="21" customWidth="1"/>
    <col min="2071" max="2071" width="1.28515625" style="21" customWidth="1"/>
    <col min="2072" max="2072" width="17.140625" style="21" customWidth="1"/>
    <col min="2073" max="2073" width="1.28515625" style="21" customWidth="1"/>
    <col min="2074" max="2074" width="17.140625" style="21" customWidth="1"/>
    <col min="2075" max="2075" width="1.28515625" style="21" customWidth="1"/>
    <col min="2076" max="2076" width="17.140625" style="21" customWidth="1"/>
    <col min="2077" max="2077" width="1.28515625" style="21" customWidth="1"/>
    <col min="2078" max="2078" width="17.140625" style="21" customWidth="1"/>
    <col min="2079" max="2079" width="1.28515625" style="21" customWidth="1"/>
    <col min="2080" max="2080" width="17.140625" style="21" customWidth="1"/>
    <col min="2081" max="2081" width="1.28515625" style="21" customWidth="1"/>
    <col min="2082" max="2082" width="17.140625" style="21" customWidth="1"/>
    <col min="2083" max="2083" width="1.28515625" style="21" customWidth="1"/>
    <col min="2084" max="2084" width="17.140625" style="21" customWidth="1"/>
    <col min="2085" max="2085" width="1.28515625" style="21" customWidth="1"/>
    <col min="2086" max="2086" width="17.140625" style="21" customWidth="1"/>
    <col min="2087" max="2304" width="9.140625" style="21"/>
    <col min="2305" max="2305" width="2.7109375" style="21" customWidth="1"/>
    <col min="2306" max="2306" width="3.85546875" style="21" customWidth="1"/>
    <col min="2307" max="2307" width="37" style="21" customWidth="1"/>
    <col min="2308" max="2308" width="17.140625" style="21" customWidth="1"/>
    <col min="2309" max="2309" width="1.28515625" style="21" customWidth="1"/>
    <col min="2310" max="2310" width="17.140625" style="21" customWidth="1"/>
    <col min="2311" max="2311" width="1.28515625" style="21" customWidth="1"/>
    <col min="2312" max="2312" width="17.140625" style="21" customWidth="1"/>
    <col min="2313" max="2313" width="1.28515625" style="21" customWidth="1"/>
    <col min="2314" max="2314" width="17.140625" style="21" customWidth="1"/>
    <col min="2315" max="2315" width="1.28515625" style="21" customWidth="1"/>
    <col min="2316" max="2316" width="17.140625" style="21" customWidth="1"/>
    <col min="2317" max="2317" width="1.28515625" style="21" customWidth="1"/>
    <col min="2318" max="2318" width="17.140625" style="21" customWidth="1"/>
    <col min="2319" max="2319" width="1.28515625" style="21" customWidth="1"/>
    <col min="2320" max="2320" width="17.140625" style="21" customWidth="1"/>
    <col min="2321" max="2321" width="1.28515625" style="21" customWidth="1"/>
    <col min="2322" max="2322" width="17.140625" style="21" customWidth="1"/>
    <col min="2323" max="2323" width="1.28515625" style="21" customWidth="1"/>
    <col min="2324" max="2324" width="17.140625" style="21" customWidth="1"/>
    <col min="2325" max="2325" width="1.28515625" style="21" customWidth="1"/>
    <col min="2326" max="2326" width="17.140625" style="21" customWidth="1"/>
    <col min="2327" max="2327" width="1.28515625" style="21" customWidth="1"/>
    <col min="2328" max="2328" width="17.140625" style="21" customWidth="1"/>
    <col min="2329" max="2329" width="1.28515625" style="21" customWidth="1"/>
    <col min="2330" max="2330" width="17.140625" style="21" customWidth="1"/>
    <col min="2331" max="2331" width="1.28515625" style="21" customWidth="1"/>
    <col min="2332" max="2332" width="17.140625" style="21" customWidth="1"/>
    <col min="2333" max="2333" width="1.28515625" style="21" customWidth="1"/>
    <col min="2334" max="2334" width="17.140625" style="21" customWidth="1"/>
    <col min="2335" max="2335" width="1.28515625" style="21" customWidth="1"/>
    <col min="2336" max="2336" width="17.140625" style="21" customWidth="1"/>
    <col min="2337" max="2337" width="1.28515625" style="21" customWidth="1"/>
    <col min="2338" max="2338" width="17.140625" style="21" customWidth="1"/>
    <col min="2339" max="2339" width="1.28515625" style="21" customWidth="1"/>
    <col min="2340" max="2340" width="17.140625" style="21" customWidth="1"/>
    <col min="2341" max="2341" width="1.28515625" style="21" customWidth="1"/>
    <col min="2342" max="2342" width="17.140625" style="21" customWidth="1"/>
    <col min="2343" max="2560" width="9.140625" style="21"/>
    <col min="2561" max="2561" width="2.7109375" style="21" customWidth="1"/>
    <col min="2562" max="2562" width="3.85546875" style="21" customWidth="1"/>
    <col min="2563" max="2563" width="37" style="21" customWidth="1"/>
    <col min="2564" max="2564" width="17.140625" style="21" customWidth="1"/>
    <col min="2565" max="2565" width="1.28515625" style="21" customWidth="1"/>
    <col min="2566" max="2566" width="17.140625" style="21" customWidth="1"/>
    <col min="2567" max="2567" width="1.28515625" style="21" customWidth="1"/>
    <col min="2568" max="2568" width="17.140625" style="21" customWidth="1"/>
    <col min="2569" max="2569" width="1.28515625" style="21" customWidth="1"/>
    <col min="2570" max="2570" width="17.140625" style="21" customWidth="1"/>
    <col min="2571" max="2571" width="1.28515625" style="21" customWidth="1"/>
    <col min="2572" max="2572" width="17.140625" style="21" customWidth="1"/>
    <col min="2573" max="2573" width="1.28515625" style="21" customWidth="1"/>
    <col min="2574" max="2574" width="17.140625" style="21" customWidth="1"/>
    <col min="2575" max="2575" width="1.28515625" style="21" customWidth="1"/>
    <col min="2576" max="2576" width="17.140625" style="21" customWidth="1"/>
    <col min="2577" max="2577" width="1.28515625" style="21" customWidth="1"/>
    <col min="2578" max="2578" width="17.140625" style="21" customWidth="1"/>
    <col min="2579" max="2579" width="1.28515625" style="21" customWidth="1"/>
    <col min="2580" max="2580" width="17.140625" style="21" customWidth="1"/>
    <col min="2581" max="2581" width="1.28515625" style="21" customWidth="1"/>
    <col min="2582" max="2582" width="17.140625" style="21" customWidth="1"/>
    <col min="2583" max="2583" width="1.28515625" style="21" customWidth="1"/>
    <col min="2584" max="2584" width="17.140625" style="21" customWidth="1"/>
    <col min="2585" max="2585" width="1.28515625" style="21" customWidth="1"/>
    <col min="2586" max="2586" width="17.140625" style="21" customWidth="1"/>
    <col min="2587" max="2587" width="1.28515625" style="21" customWidth="1"/>
    <col min="2588" max="2588" width="17.140625" style="21" customWidth="1"/>
    <col min="2589" max="2589" width="1.28515625" style="21" customWidth="1"/>
    <col min="2590" max="2590" width="17.140625" style="21" customWidth="1"/>
    <col min="2591" max="2591" width="1.28515625" style="21" customWidth="1"/>
    <col min="2592" max="2592" width="17.140625" style="21" customWidth="1"/>
    <col min="2593" max="2593" width="1.28515625" style="21" customWidth="1"/>
    <col min="2594" max="2594" width="17.140625" style="21" customWidth="1"/>
    <col min="2595" max="2595" width="1.28515625" style="21" customWidth="1"/>
    <col min="2596" max="2596" width="17.140625" style="21" customWidth="1"/>
    <col min="2597" max="2597" width="1.28515625" style="21" customWidth="1"/>
    <col min="2598" max="2598" width="17.140625" style="21" customWidth="1"/>
    <col min="2599" max="2816" width="9.140625" style="21"/>
    <col min="2817" max="2817" width="2.7109375" style="21" customWidth="1"/>
    <col min="2818" max="2818" width="3.85546875" style="21" customWidth="1"/>
    <col min="2819" max="2819" width="37" style="21" customWidth="1"/>
    <col min="2820" max="2820" width="17.140625" style="21" customWidth="1"/>
    <col min="2821" max="2821" width="1.28515625" style="21" customWidth="1"/>
    <col min="2822" max="2822" width="17.140625" style="21" customWidth="1"/>
    <col min="2823" max="2823" width="1.28515625" style="21" customWidth="1"/>
    <col min="2824" max="2824" width="17.140625" style="21" customWidth="1"/>
    <col min="2825" max="2825" width="1.28515625" style="21" customWidth="1"/>
    <col min="2826" max="2826" width="17.140625" style="21" customWidth="1"/>
    <col min="2827" max="2827" width="1.28515625" style="21" customWidth="1"/>
    <col min="2828" max="2828" width="17.140625" style="21" customWidth="1"/>
    <col min="2829" max="2829" width="1.28515625" style="21" customWidth="1"/>
    <col min="2830" max="2830" width="17.140625" style="21" customWidth="1"/>
    <col min="2831" max="2831" width="1.28515625" style="21" customWidth="1"/>
    <col min="2832" max="2832" width="17.140625" style="21" customWidth="1"/>
    <col min="2833" max="2833" width="1.28515625" style="21" customWidth="1"/>
    <col min="2834" max="2834" width="17.140625" style="21" customWidth="1"/>
    <col min="2835" max="2835" width="1.28515625" style="21" customWidth="1"/>
    <col min="2836" max="2836" width="17.140625" style="21" customWidth="1"/>
    <col min="2837" max="2837" width="1.28515625" style="21" customWidth="1"/>
    <col min="2838" max="2838" width="17.140625" style="21" customWidth="1"/>
    <col min="2839" max="2839" width="1.28515625" style="21" customWidth="1"/>
    <col min="2840" max="2840" width="17.140625" style="21" customWidth="1"/>
    <col min="2841" max="2841" width="1.28515625" style="21" customWidth="1"/>
    <col min="2842" max="2842" width="17.140625" style="21" customWidth="1"/>
    <col min="2843" max="2843" width="1.28515625" style="21" customWidth="1"/>
    <col min="2844" max="2844" width="17.140625" style="21" customWidth="1"/>
    <col min="2845" max="2845" width="1.28515625" style="21" customWidth="1"/>
    <col min="2846" max="2846" width="17.140625" style="21" customWidth="1"/>
    <col min="2847" max="2847" width="1.28515625" style="21" customWidth="1"/>
    <col min="2848" max="2848" width="17.140625" style="21" customWidth="1"/>
    <col min="2849" max="2849" width="1.28515625" style="21" customWidth="1"/>
    <col min="2850" max="2850" width="17.140625" style="21" customWidth="1"/>
    <col min="2851" max="2851" width="1.28515625" style="21" customWidth="1"/>
    <col min="2852" max="2852" width="17.140625" style="21" customWidth="1"/>
    <col min="2853" max="2853" width="1.28515625" style="21" customWidth="1"/>
    <col min="2854" max="2854" width="17.140625" style="21" customWidth="1"/>
    <col min="2855" max="3072" width="9.140625" style="21"/>
    <col min="3073" max="3073" width="2.7109375" style="21" customWidth="1"/>
    <col min="3074" max="3074" width="3.85546875" style="21" customWidth="1"/>
    <col min="3075" max="3075" width="37" style="21" customWidth="1"/>
    <col min="3076" max="3076" width="17.140625" style="21" customWidth="1"/>
    <col min="3077" max="3077" width="1.28515625" style="21" customWidth="1"/>
    <col min="3078" max="3078" width="17.140625" style="21" customWidth="1"/>
    <col min="3079" max="3079" width="1.28515625" style="21" customWidth="1"/>
    <col min="3080" max="3080" width="17.140625" style="21" customWidth="1"/>
    <col min="3081" max="3081" width="1.28515625" style="21" customWidth="1"/>
    <col min="3082" max="3082" width="17.140625" style="21" customWidth="1"/>
    <col min="3083" max="3083" width="1.28515625" style="21" customWidth="1"/>
    <col min="3084" max="3084" width="17.140625" style="21" customWidth="1"/>
    <col min="3085" max="3085" width="1.28515625" style="21" customWidth="1"/>
    <col min="3086" max="3086" width="17.140625" style="21" customWidth="1"/>
    <col min="3087" max="3087" width="1.28515625" style="21" customWidth="1"/>
    <col min="3088" max="3088" width="17.140625" style="21" customWidth="1"/>
    <col min="3089" max="3089" width="1.28515625" style="21" customWidth="1"/>
    <col min="3090" max="3090" width="17.140625" style="21" customWidth="1"/>
    <col min="3091" max="3091" width="1.28515625" style="21" customWidth="1"/>
    <col min="3092" max="3092" width="17.140625" style="21" customWidth="1"/>
    <col min="3093" max="3093" width="1.28515625" style="21" customWidth="1"/>
    <col min="3094" max="3094" width="17.140625" style="21" customWidth="1"/>
    <col min="3095" max="3095" width="1.28515625" style="21" customWidth="1"/>
    <col min="3096" max="3096" width="17.140625" style="21" customWidth="1"/>
    <col min="3097" max="3097" width="1.28515625" style="21" customWidth="1"/>
    <col min="3098" max="3098" width="17.140625" style="21" customWidth="1"/>
    <col min="3099" max="3099" width="1.28515625" style="21" customWidth="1"/>
    <col min="3100" max="3100" width="17.140625" style="21" customWidth="1"/>
    <col min="3101" max="3101" width="1.28515625" style="21" customWidth="1"/>
    <col min="3102" max="3102" width="17.140625" style="21" customWidth="1"/>
    <col min="3103" max="3103" width="1.28515625" style="21" customWidth="1"/>
    <col min="3104" max="3104" width="17.140625" style="21" customWidth="1"/>
    <col min="3105" max="3105" width="1.28515625" style="21" customWidth="1"/>
    <col min="3106" max="3106" width="17.140625" style="21" customWidth="1"/>
    <col min="3107" max="3107" width="1.28515625" style="21" customWidth="1"/>
    <col min="3108" max="3108" width="17.140625" style="21" customWidth="1"/>
    <col min="3109" max="3109" width="1.28515625" style="21" customWidth="1"/>
    <col min="3110" max="3110" width="17.140625" style="21" customWidth="1"/>
    <col min="3111" max="3328" width="9.140625" style="21"/>
    <col min="3329" max="3329" width="2.7109375" style="21" customWidth="1"/>
    <col min="3330" max="3330" width="3.85546875" style="21" customWidth="1"/>
    <col min="3331" max="3331" width="37" style="21" customWidth="1"/>
    <col min="3332" max="3332" width="17.140625" style="21" customWidth="1"/>
    <col min="3333" max="3333" width="1.28515625" style="21" customWidth="1"/>
    <col min="3334" max="3334" width="17.140625" style="21" customWidth="1"/>
    <col min="3335" max="3335" width="1.28515625" style="21" customWidth="1"/>
    <col min="3336" max="3336" width="17.140625" style="21" customWidth="1"/>
    <col min="3337" max="3337" width="1.28515625" style="21" customWidth="1"/>
    <col min="3338" max="3338" width="17.140625" style="21" customWidth="1"/>
    <col min="3339" max="3339" width="1.28515625" style="21" customWidth="1"/>
    <col min="3340" max="3340" width="17.140625" style="21" customWidth="1"/>
    <col min="3341" max="3341" width="1.28515625" style="21" customWidth="1"/>
    <col min="3342" max="3342" width="17.140625" style="21" customWidth="1"/>
    <col min="3343" max="3343" width="1.28515625" style="21" customWidth="1"/>
    <col min="3344" max="3344" width="17.140625" style="21" customWidth="1"/>
    <col min="3345" max="3345" width="1.28515625" style="21" customWidth="1"/>
    <col min="3346" max="3346" width="17.140625" style="21" customWidth="1"/>
    <col min="3347" max="3347" width="1.28515625" style="21" customWidth="1"/>
    <col min="3348" max="3348" width="17.140625" style="21" customWidth="1"/>
    <col min="3349" max="3349" width="1.28515625" style="21" customWidth="1"/>
    <col min="3350" max="3350" width="17.140625" style="21" customWidth="1"/>
    <col min="3351" max="3351" width="1.28515625" style="21" customWidth="1"/>
    <col min="3352" max="3352" width="17.140625" style="21" customWidth="1"/>
    <col min="3353" max="3353" width="1.28515625" style="21" customWidth="1"/>
    <col min="3354" max="3354" width="17.140625" style="21" customWidth="1"/>
    <col min="3355" max="3355" width="1.28515625" style="21" customWidth="1"/>
    <col min="3356" max="3356" width="17.140625" style="21" customWidth="1"/>
    <col min="3357" max="3357" width="1.28515625" style="21" customWidth="1"/>
    <col min="3358" max="3358" width="17.140625" style="21" customWidth="1"/>
    <col min="3359" max="3359" width="1.28515625" style="21" customWidth="1"/>
    <col min="3360" max="3360" width="17.140625" style="21" customWidth="1"/>
    <col min="3361" max="3361" width="1.28515625" style="21" customWidth="1"/>
    <col min="3362" max="3362" width="17.140625" style="21" customWidth="1"/>
    <col min="3363" max="3363" width="1.28515625" style="21" customWidth="1"/>
    <col min="3364" max="3364" width="17.140625" style="21" customWidth="1"/>
    <col min="3365" max="3365" width="1.28515625" style="21" customWidth="1"/>
    <col min="3366" max="3366" width="17.140625" style="21" customWidth="1"/>
    <col min="3367" max="3584" width="9.140625" style="21"/>
    <col min="3585" max="3585" width="2.7109375" style="21" customWidth="1"/>
    <col min="3586" max="3586" width="3.85546875" style="21" customWidth="1"/>
    <col min="3587" max="3587" width="37" style="21" customWidth="1"/>
    <col min="3588" max="3588" width="17.140625" style="21" customWidth="1"/>
    <col min="3589" max="3589" width="1.28515625" style="21" customWidth="1"/>
    <col min="3590" max="3590" width="17.140625" style="21" customWidth="1"/>
    <col min="3591" max="3591" width="1.28515625" style="21" customWidth="1"/>
    <col min="3592" max="3592" width="17.140625" style="21" customWidth="1"/>
    <col min="3593" max="3593" width="1.28515625" style="21" customWidth="1"/>
    <col min="3594" max="3594" width="17.140625" style="21" customWidth="1"/>
    <col min="3595" max="3595" width="1.28515625" style="21" customWidth="1"/>
    <col min="3596" max="3596" width="17.140625" style="21" customWidth="1"/>
    <col min="3597" max="3597" width="1.28515625" style="21" customWidth="1"/>
    <col min="3598" max="3598" width="17.140625" style="21" customWidth="1"/>
    <col min="3599" max="3599" width="1.28515625" style="21" customWidth="1"/>
    <col min="3600" max="3600" width="17.140625" style="21" customWidth="1"/>
    <col min="3601" max="3601" width="1.28515625" style="21" customWidth="1"/>
    <col min="3602" max="3602" width="17.140625" style="21" customWidth="1"/>
    <col min="3603" max="3603" width="1.28515625" style="21" customWidth="1"/>
    <col min="3604" max="3604" width="17.140625" style="21" customWidth="1"/>
    <col min="3605" max="3605" width="1.28515625" style="21" customWidth="1"/>
    <col min="3606" max="3606" width="17.140625" style="21" customWidth="1"/>
    <col min="3607" max="3607" width="1.28515625" style="21" customWidth="1"/>
    <col min="3608" max="3608" width="17.140625" style="21" customWidth="1"/>
    <col min="3609" max="3609" width="1.28515625" style="21" customWidth="1"/>
    <col min="3610" max="3610" width="17.140625" style="21" customWidth="1"/>
    <col min="3611" max="3611" width="1.28515625" style="21" customWidth="1"/>
    <col min="3612" max="3612" width="17.140625" style="21" customWidth="1"/>
    <col min="3613" max="3613" width="1.28515625" style="21" customWidth="1"/>
    <col min="3614" max="3614" width="17.140625" style="21" customWidth="1"/>
    <col min="3615" max="3615" width="1.28515625" style="21" customWidth="1"/>
    <col min="3616" max="3616" width="17.140625" style="21" customWidth="1"/>
    <col min="3617" max="3617" width="1.28515625" style="21" customWidth="1"/>
    <col min="3618" max="3618" width="17.140625" style="21" customWidth="1"/>
    <col min="3619" max="3619" width="1.28515625" style="21" customWidth="1"/>
    <col min="3620" max="3620" width="17.140625" style="21" customWidth="1"/>
    <col min="3621" max="3621" width="1.28515625" style="21" customWidth="1"/>
    <col min="3622" max="3622" width="17.140625" style="21" customWidth="1"/>
    <col min="3623" max="3840" width="9.140625" style="21"/>
    <col min="3841" max="3841" width="2.7109375" style="21" customWidth="1"/>
    <col min="3842" max="3842" width="3.85546875" style="21" customWidth="1"/>
    <col min="3843" max="3843" width="37" style="21" customWidth="1"/>
    <col min="3844" max="3844" width="17.140625" style="21" customWidth="1"/>
    <col min="3845" max="3845" width="1.28515625" style="21" customWidth="1"/>
    <col min="3846" max="3846" width="17.140625" style="21" customWidth="1"/>
    <col min="3847" max="3847" width="1.28515625" style="21" customWidth="1"/>
    <col min="3848" max="3848" width="17.140625" style="21" customWidth="1"/>
    <col min="3849" max="3849" width="1.28515625" style="21" customWidth="1"/>
    <col min="3850" max="3850" width="17.140625" style="21" customWidth="1"/>
    <col min="3851" max="3851" width="1.28515625" style="21" customWidth="1"/>
    <col min="3852" max="3852" width="17.140625" style="21" customWidth="1"/>
    <col min="3853" max="3853" width="1.28515625" style="21" customWidth="1"/>
    <col min="3854" max="3854" width="17.140625" style="21" customWidth="1"/>
    <col min="3855" max="3855" width="1.28515625" style="21" customWidth="1"/>
    <col min="3856" max="3856" width="17.140625" style="21" customWidth="1"/>
    <col min="3857" max="3857" width="1.28515625" style="21" customWidth="1"/>
    <col min="3858" max="3858" width="17.140625" style="21" customWidth="1"/>
    <col min="3859" max="3859" width="1.28515625" style="21" customWidth="1"/>
    <col min="3860" max="3860" width="17.140625" style="21" customWidth="1"/>
    <col min="3861" max="3861" width="1.28515625" style="21" customWidth="1"/>
    <col min="3862" max="3862" width="17.140625" style="21" customWidth="1"/>
    <col min="3863" max="3863" width="1.28515625" style="21" customWidth="1"/>
    <col min="3864" max="3864" width="17.140625" style="21" customWidth="1"/>
    <col min="3865" max="3865" width="1.28515625" style="21" customWidth="1"/>
    <col min="3866" max="3866" width="17.140625" style="21" customWidth="1"/>
    <col min="3867" max="3867" width="1.28515625" style="21" customWidth="1"/>
    <col min="3868" max="3868" width="17.140625" style="21" customWidth="1"/>
    <col min="3869" max="3869" width="1.28515625" style="21" customWidth="1"/>
    <col min="3870" max="3870" width="17.140625" style="21" customWidth="1"/>
    <col min="3871" max="3871" width="1.28515625" style="21" customWidth="1"/>
    <col min="3872" max="3872" width="17.140625" style="21" customWidth="1"/>
    <col min="3873" max="3873" width="1.28515625" style="21" customWidth="1"/>
    <col min="3874" max="3874" width="17.140625" style="21" customWidth="1"/>
    <col min="3875" max="3875" width="1.28515625" style="21" customWidth="1"/>
    <col min="3876" max="3876" width="17.140625" style="21" customWidth="1"/>
    <col min="3877" max="3877" width="1.28515625" style="21" customWidth="1"/>
    <col min="3878" max="3878" width="17.140625" style="21" customWidth="1"/>
    <col min="3879" max="4096" width="9.140625" style="21"/>
    <col min="4097" max="4097" width="2.7109375" style="21" customWidth="1"/>
    <col min="4098" max="4098" width="3.85546875" style="21" customWidth="1"/>
    <col min="4099" max="4099" width="37" style="21" customWidth="1"/>
    <col min="4100" max="4100" width="17.140625" style="21" customWidth="1"/>
    <col min="4101" max="4101" width="1.28515625" style="21" customWidth="1"/>
    <col min="4102" max="4102" width="17.140625" style="21" customWidth="1"/>
    <col min="4103" max="4103" width="1.28515625" style="21" customWidth="1"/>
    <col min="4104" max="4104" width="17.140625" style="21" customWidth="1"/>
    <col min="4105" max="4105" width="1.28515625" style="21" customWidth="1"/>
    <col min="4106" max="4106" width="17.140625" style="21" customWidth="1"/>
    <col min="4107" max="4107" width="1.28515625" style="21" customWidth="1"/>
    <col min="4108" max="4108" width="17.140625" style="21" customWidth="1"/>
    <col min="4109" max="4109" width="1.28515625" style="21" customWidth="1"/>
    <col min="4110" max="4110" width="17.140625" style="21" customWidth="1"/>
    <col min="4111" max="4111" width="1.28515625" style="21" customWidth="1"/>
    <col min="4112" max="4112" width="17.140625" style="21" customWidth="1"/>
    <col min="4113" max="4113" width="1.28515625" style="21" customWidth="1"/>
    <col min="4114" max="4114" width="17.140625" style="21" customWidth="1"/>
    <col min="4115" max="4115" width="1.28515625" style="21" customWidth="1"/>
    <col min="4116" max="4116" width="17.140625" style="21" customWidth="1"/>
    <col min="4117" max="4117" width="1.28515625" style="21" customWidth="1"/>
    <col min="4118" max="4118" width="17.140625" style="21" customWidth="1"/>
    <col min="4119" max="4119" width="1.28515625" style="21" customWidth="1"/>
    <col min="4120" max="4120" width="17.140625" style="21" customWidth="1"/>
    <col min="4121" max="4121" width="1.28515625" style="21" customWidth="1"/>
    <col min="4122" max="4122" width="17.140625" style="21" customWidth="1"/>
    <col min="4123" max="4123" width="1.28515625" style="21" customWidth="1"/>
    <col min="4124" max="4124" width="17.140625" style="21" customWidth="1"/>
    <col min="4125" max="4125" width="1.28515625" style="21" customWidth="1"/>
    <col min="4126" max="4126" width="17.140625" style="21" customWidth="1"/>
    <col min="4127" max="4127" width="1.28515625" style="21" customWidth="1"/>
    <col min="4128" max="4128" width="17.140625" style="21" customWidth="1"/>
    <col min="4129" max="4129" width="1.28515625" style="21" customWidth="1"/>
    <col min="4130" max="4130" width="17.140625" style="21" customWidth="1"/>
    <col min="4131" max="4131" width="1.28515625" style="21" customWidth="1"/>
    <col min="4132" max="4132" width="17.140625" style="21" customWidth="1"/>
    <col min="4133" max="4133" width="1.28515625" style="21" customWidth="1"/>
    <col min="4134" max="4134" width="17.140625" style="21" customWidth="1"/>
    <col min="4135" max="4352" width="9.140625" style="21"/>
    <col min="4353" max="4353" width="2.7109375" style="21" customWidth="1"/>
    <col min="4354" max="4354" width="3.85546875" style="21" customWidth="1"/>
    <col min="4355" max="4355" width="37" style="21" customWidth="1"/>
    <col min="4356" max="4356" width="17.140625" style="21" customWidth="1"/>
    <col min="4357" max="4357" width="1.28515625" style="21" customWidth="1"/>
    <col min="4358" max="4358" width="17.140625" style="21" customWidth="1"/>
    <col min="4359" max="4359" width="1.28515625" style="21" customWidth="1"/>
    <col min="4360" max="4360" width="17.140625" style="21" customWidth="1"/>
    <col min="4361" max="4361" width="1.28515625" style="21" customWidth="1"/>
    <col min="4362" max="4362" width="17.140625" style="21" customWidth="1"/>
    <col min="4363" max="4363" width="1.28515625" style="21" customWidth="1"/>
    <col min="4364" max="4364" width="17.140625" style="21" customWidth="1"/>
    <col min="4365" max="4365" width="1.28515625" style="21" customWidth="1"/>
    <col min="4366" max="4366" width="17.140625" style="21" customWidth="1"/>
    <col min="4367" max="4367" width="1.28515625" style="21" customWidth="1"/>
    <col min="4368" max="4368" width="17.140625" style="21" customWidth="1"/>
    <col min="4369" max="4369" width="1.28515625" style="21" customWidth="1"/>
    <col min="4370" max="4370" width="17.140625" style="21" customWidth="1"/>
    <col min="4371" max="4371" width="1.28515625" style="21" customWidth="1"/>
    <col min="4372" max="4372" width="17.140625" style="21" customWidth="1"/>
    <col min="4373" max="4373" width="1.28515625" style="21" customWidth="1"/>
    <col min="4374" max="4374" width="17.140625" style="21" customWidth="1"/>
    <col min="4375" max="4375" width="1.28515625" style="21" customWidth="1"/>
    <col min="4376" max="4376" width="17.140625" style="21" customWidth="1"/>
    <col min="4377" max="4377" width="1.28515625" style="21" customWidth="1"/>
    <col min="4378" max="4378" width="17.140625" style="21" customWidth="1"/>
    <col min="4379" max="4379" width="1.28515625" style="21" customWidth="1"/>
    <col min="4380" max="4380" width="17.140625" style="21" customWidth="1"/>
    <col min="4381" max="4381" width="1.28515625" style="21" customWidth="1"/>
    <col min="4382" max="4382" width="17.140625" style="21" customWidth="1"/>
    <col min="4383" max="4383" width="1.28515625" style="21" customWidth="1"/>
    <col min="4384" max="4384" width="17.140625" style="21" customWidth="1"/>
    <col min="4385" max="4385" width="1.28515625" style="21" customWidth="1"/>
    <col min="4386" max="4386" width="17.140625" style="21" customWidth="1"/>
    <col min="4387" max="4387" width="1.28515625" style="21" customWidth="1"/>
    <col min="4388" max="4388" width="17.140625" style="21" customWidth="1"/>
    <col min="4389" max="4389" width="1.28515625" style="21" customWidth="1"/>
    <col min="4390" max="4390" width="17.140625" style="21" customWidth="1"/>
    <col min="4391" max="4608" width="9.140625" style="21"/>
    <col min="4609" max="4609" width="2.7109375" style="21" customWidth="1"/>
    <col min="4610" max="4610" width="3.85546875" style="21" customWidth="1"/>
    <col min="4611" max="4611" width="37" style="21" customWidth="1"/>
    <col min="4612" max="4612" width="17.140625" style="21" customWidth="1"/>
    <col min="4613" max="4613" width="1.28515625" style="21" customWidth="1"/>
    <col min="4614" max="4614" width="17.140625" style="21" customWidth="1"/>
    <col min="4615" max="4615" width="1.28515625" style="21" customWidth="1"/>
    <col min="4616" max="4616" width="17.140625" style="21" customWidth="1"/>
    <col min="4617" max="4617" width="1.28515625" style="21" customWidth="1"/>
    <col min="4618" max="4618" width="17.140625" style="21" customWidth="1"/>
    <col min="4619" max="4619" width="1.28515625" style="21" customWidth="1"/>
    <col min="4620" max="4620" width="17.140625" style="21" customWidth="1"/>
    <col min="4621" max="4621" width="1.28515625" style="21" customWidth="1"/>
    <col min="4622" max="4622" width="17.140625" style="21" customWidth="1"/>
    <col min="4623" max="4623" width="1.28515625" style="21" customWidth="1"/>
    <col min="4624" max="4624" width="17.140625" style="21" customWidth="1"/>
    <col min="4625" max="4625" width="1.28515625" style="21" customWidth="1"/>
    <col min="4626" max="4626" width="17.140625" style="21" customWidth="1"/>
    <col min="4627" max="4627" width="1.28515625" style="21" customWidth="1"/>
    <col min="4628" max="4628" width="17.140625" style="21" customWidth="1"/>
    <col min="4629" max="4629" width="1.28515625" style="21" customWidth="1"/>
    <col min="4630" max="4630" width="17.140625" style="21" customWidth="1"/>
    <col min="4631" max="4631" width="1.28515625" style="21" customWidth="1"/>
    <col min="4632" max="4632" width="17.140625" style="21" customWidth="1"/>
    <col min="4633" max="4633" width="1.28515625" style="21" customWidth="1"/>
    <col min="4634" max="4634" width="17.140625" style="21" customWidth="1"/>
    <col min="4635" max="4635" width="1.28515625" style="21" customWidth="1"/>
    <col min="4636" max="4636" width="17.140625" style="21" customWidth="1"/>
    <col min="4637" max="4637" width="1.28515625" style="21" customWidth="1"/>
    <col min="4638" max="4638" width="17.140625" style="21" customWidth="1"/>
    <col min="4639" max="4639" width="1.28515625" style="21" customWidth="1"/>
    <col min="4640" max="4640" width="17.140625" style="21" customWidth="1"/>
    <col min="4641" max="4641" width="1.28515625" style="21" customWidth="1"/>
    <col min="4642" max="4642" width="17.140625" style="21" customWidth="1"/>
    <col min="4643" max="4643" width="1.28515625" style="21" customWidth="1"/>
    <col min="4644" max="4644" width="17.140625" style="21" customWidth="1"/>
    <col min="4645" max="4645" width="1.28515625" style="21" customWidth="1"/>
    <col min="4646" max="4646" width="17.140625" style="21" customWidth="1"/>
    <col min="4647" max="4864" width="9.140625" style="21"/>
    <col min="4865" max="4865" width="2.7109375" style="21" customWidth="1"/>
    <col min="4866" max="4866" width="3.85546875" style="21" customWidth="1"/>
    <col min="4867" max="4867" width="37" style="21" customWidth="1"/>
    <col min="4868" max="4868" width="17.140625" style="21" customWidth="1"/>
    <col min="4869" max="4869" width="1.28515625" style="21" customWidth="1"/>
    <col min="4870" max="4870" width="17.140625" style="21" customWidth="1"/>
    <col min="4871" max="4871" width="1.28515625" style="21" customWidth="1"/>
    <col min="4872" max="4872" width="17.140625" style="21" customWidth="1"/>
    <col min="4873" max="4873" width="1.28515625" style="21" customWidth="1"/>
    <col min="4874" max="4874" width="17.140625" style="21" customWidth="1"/>
    <col min="4875" max="4875" width="1.28515625" style="21" customWidth="1"/>
    <col min="4876" max="4876" width="17.140625" style="21" customWidth="1"/>
    <col min="4877" max="4877" width="1.28515625" style="21" customWidth="1"/>
    <col min="4878" max="4878" width="17.140625" style="21" customWidth="1"/>
    <col min="4879" max="4879" width="1.28515625" style="21" customWidth="1"/>
    <col min="4880" max="4880" width="17.140625" style="21" customWidth="1"/>
    <col min="4881" max="4881" width="1.28515625" style="21" customWidth="1"/>
    <col min="4882" max="4882" width="17.140625" style="21" customWidth="1"/>
    <col min="4883" max="4883" width="1.28515625" style="21" customWidth="1"/>
    <col min="4884" max="4884" width="17.140625" style="21" customWidth="1"/>
    <col min="4885" max="4885" width="1.28515625" style="21" customWidth="1"/>
    <col min="4886" max="4886" width="17.140625" style="21" customWidth="1"/>
    <col min="4887" max="4887" width="1.28515625" style="21" customWidth="1"/>
    <col min="4888" max="4888" width="17.140625" style="21" customWidth="1"/>
    <col min="4889" max="4889" width="1.28515625" style="21" customWidth="1"/>
    <col min="4890" max="4890" width="17.140625" style="21" customWidth="1"/>
    <col min="4891" max="4891" width="1.28515625" style="21" customWidth="1"/>
    <col min="4892" max="4892" width="17.140625" style="21" customWidth="1"/>
    <col min="4893" max="4893" width="1.28515625" style="21" customWidth="1"/>
    <col min="4894" max="4894" width="17.140625" style="21" customWidth="1"/>
    <col min="4895" max="4895" width="1.28515625" style="21" customWidth="1"/>
    <col min="4896" max="4896" width="17.140625" style="21" customWidth="1"/>
    <col min="4897" max="4897" width="1.28515625" style="21" customWidth="1"/>
    <col min="4898" max="4898" width="17.140625" style="21" customWidth="1"/>
    <col min="4899" max="4899" width="1.28515625" style="21" customWidth="1"/>
    <col min="4900" max="4900" width="17.140625" style="21" customWidth="1"/>
    <col min="4901" max="4901" width="1.28515625" style="21" customWidth="1"/>
    <col min="4902" max="4902" width="17.140625" style="21" customWidth="1"/>
    <col min="4903" max="5120" width="9.140625" style="21"/>
    <col min="5121" max="5121" width="2.7109375" style="21" customWidth="1"/>
    <col min="5122" max="5122" width="3.85546875" style="21" customWidth="1"/>
    <col min="5123" max="5123" width="37" style="21" customWidth="1"/>
    <col min="5124" max="5124" width="17.140625" style="21" customWidth="1"/>
    <col min="5125" max="5125" width="1.28515625" style="21" customWidth="1"/>
    <col min="5126" max="5126" width="17.140625" style="21" customWidth="1"/>
    <col min="5127" max="5127" width="1.28515625" style="21" customWidth="1"/>
    <col min="5128" max="5128" width="17.140625" style="21" customWidth="1"/>
    <col min="5129" max="5129" width="1.28515625" style="21" customWidth="1"/>
    <col min="5130" max="5130" width="17.140625" style="21" customWidth="1"/>
    <col min="5131" max="5131" width="1.28515625" style="21" customWidth="1"/>
    <col min="5132" max="5132" width="17.140625" style="21" customWidth="1"/>
    <col min="5133" max="5133" width="1.28515625" style="21" customWidth="1"/>
    <col min="5134" max="5134" width="17.140625" style="21" customWidth="1"/>
    <col min="5135" max="5135" width="1.28515625" style="21" customWidth="1"/>
    <col min="5136" max="5136" width="17.140625" style="21" customWidth="1"/>
    <col min="5137" max="5137" width="1.28515625" style="21" customWidth="1"/>
    <col min="5138" max="5138" width="17.140625" style="21" customWidth="1"/>
    <col min="5139" max="5139" width="1.28515625" style="21" customWidth="1"/>
    <col min="5140" max="5140" width="17.140625" style="21" customWidth="1"/>
    <col min="5141" max="5141" width="1.28515625" style="21" customWidth="1"/>
    <col min="5142" max="5142" width="17.140625" style="21" customWidth="1"/>
    <col min="5143" max="5143" width="1.28515625" style="21" customWidth="1"/>
    <col min="5144" max="5144" width="17.140625" style="21" customWidth="1"/>
    <col min="5145" max="5145" width="1.28515625" style="21" customWidth="1"/>
    <col min="5146" max="5146" width="17.140625" style="21" customWidth="1"/>
    <col min="5147" max="5147" width="1.28515625" style="21" customWidth="1"/>
    <col min="5148" max="5148" width="17.140625" style="21" customWidth="1"/>
    <col min="5149" max="5149" width="1.28515625" style="21" customWidth="1"/>
    <col min="5150" max="5150" width="17.140625" style="21" customWidth="1"/>
    <col min="5151" max="5151" width="1.28515625" style="21" customWidth="1"/>
    <col min="5152" max="5152" width="17.140625" style="21" customWidth="1"/>
    <col min="5153" max="5153" width="1.28515625" style="21" customWidth="1"/>
    <col min="5154" max="5154" width="17.140625" style="21" customWidth="1"/>
    <col min="5155" max="5155" width="1.28515625" style="21" customWidth="1"/>
    <col min="5156" max="5156" width="17.140625" style="21" customWidth="1"/>
    <col min="5157" max="5157" width="1.28515625" style="21" customWidth="1"/>
    <col min="5158" max="5158" width="17.140625" style="21" customWidth="1"/>
    <col min="5159" max="5376" width="9.140625" style="21"/>
    <col min="5377" max="5377" width="2.7109375" style="21" customWidth="1"/>
    <col min="5378" max="5378" width="3.85546875" style="21" customWidth="1"/>
    <col min="5379" max="5379" width="37" style="21" customWidth="1"/>
    <col min="5380" max="5380" width="17.140625" style="21" customWidth="1"/>
    <col min="5381" max="5381" width="1.28515625" style="21" customWidth="1"/>
    <col min="5382" max="5382" width="17.140625" style="21" customWidth="1"/>
    <col min="5383" max="5383" width="1.28515625" style="21" customWidth="1"/>
    <col min="5384" max="5384" width="17.140625" style="21" customWidth="1"/>
    <col min="5385" max="5385" width="1.28515625" style="21" customWidth="1"/>
    <col min="5386" max="5386" width="17.140625" style="21" customWidth="1"/>
    <col min="5387" max="5387" width="1.28515625" style="21" customWidth="1"/>
    <col min="5388" max="5388" width="17.140625" style="21" customWidth="1"/>
    <col min="5389" max="5389" width="1.28515625" style="21" customWidth="1"/>
    <col min="5390" max="5390" width="17.140625" style="21" customWidth="1"/>
    <col min="5391" max="5391" width="1.28515625" style="21" customWidth="1"/>
    <col min="5392" max="5392" width="17.140625" style="21" customWidth="1"/>
    <col min="5393" max="5393" width="1.28515625" style="21" customWidth="1"/>
    <col min="5394" max="5394" width="17.140625" style="21" customWidth="1"/>
    <col min="5395" max="5395" width="1.28515625" style="21" customWidth="1"/>
    <col min="5396" max="5396" width="17.140625" style="21" customWidth="1"/>
    <col min="5397" max="5397" width="1.28515625" style="21" customWidth="1"/>
    <col min="5398" max="5398" width="17.140625" style="21" customWidth="1"/>
    <col min="5399" max="5399" width="1.28515625" style="21" customWidth="1"/>
    <col min="5400" max="5400" width="17.140625" style="21" customWidth="1"/>
    <col min="5401" max="5401" width="1.28515625" style="21" customWidth="1"/>
    <col min="5402" max="5402" width="17.140625" style="21" customWidth="1"/>
    <col min="5403" max="5403" width="1.28515625" style="21" customWidth="1"/>
    <col min="5404" max="5404" width="17.140625" style="21" customWidth="1"/>
    <col min="5405" max="5405" width="1.28515625" style="21" customWidth="1"/>
    <col min="5406" max="5406" width="17.140625" style="21" customWidth="1"/>
    <col min="5407" max="5407" width="1.28515625" style="21" customWidth="1"/>
    <col min="5408" max="5408" width="17.140625" style="21" customWidth="1"/>
    <col min="5409" max="5409" width="1.28515625" style="21" customWidth="1"/>
    <col min="5410" max="5410" width="17.140625" style="21" customWidth="1"/>
    <col min="5411" max="5411" width="1.28515625" style="21" customWidth="1"/>
    <col min="5412" max="5412" width="17.140625" style="21" customWidth="1"/>
    <col min="5413" max="5413" width="1.28515625" style="21" customWidth="1"/>
    <col min="5414" max="5414" width="17.140625" style="21" customWidth="1"/>
    <col min="5415" max="5632" width="9.140625" style="21"/>
    <col min="5633" max="5633" width="2.7109375" style="21" customWidth="1"/>
    <col min="5634" max="5634" width="3.85546875" style="21" customWidth="1"/>
    <col min="5635" max="5635" width="37" style="21" customWidth="1"/>
    <col min="5636" max="5636" width="17.140625" style="21" customWidth="1"/>
    <col min="5637" max="5637" width="1.28515625" style="21" customWidth="1"/>
    <col min="5638" max="5638" width="17.140625" style="21" customWidth="1"/>
    <col min="5639" max="5639" width="1.28515625" style="21" customWidth="1"/>
    <col min="5640" max="5640" width="17.140625" style="21" customWidth="1"/>
    <col min="5641" max="5641" width="1.28515625" style="21" customWidth="1"/>
    <col min="5642" max="5642" width="17.140625" style="21" customWidth="1"/>
    <col min="5643" max="5643" width="1.28515625" style="21" customWidth="1"/>
    <col min="5644" max="5644" width="17.140625" style="21" customWidth="1"/>
    <col min="5645" max="5645" width="1.28515625" style="21" customWidth="1"/>
    <col min="5646" max="5646" width="17.140625" style="21" customWidth="1"/>
    <col min="5647" max="5647" width="1.28515625" style="21" customWidth="1"/>
    <col min="5648" max="5648" width="17.140625" style="21" customWidth="1"/>
    <col min="5649" max="5649" width="1.28515625" style="21" customWidth="1"/>
    <col min="5650" max="5650" width="17.140625" style="21" customWidth="1"/>
    <col min="5651" max="5651" width="1.28515625" style="21" customWidth="1"/>
    <col min="5652" max="5652" width="17.140625" style="21" customWidth="1"/>
    <col min="5653" max="5653" width="1.28515625" style="21" customWidth="1"/>
    <col min="5654" max="5654" width="17.140625" style="21" customWidth="1"/>
    <col min="5655" max="5655" width="1.28515625" style="21" customWidth="1"/>
    <col min="5656" max="5656" width="17.140625" style="21" customWidth="1"/>
    <col min="5657" max="5657" width="1.28515625" style="21" customWidth="1"/>
    <col min="5658" max="5658" width="17.140625" style="21" customWidth="1"/>
    <col min="5659" max="5659" width="1.28515625" style="21" customWidth="1"/>
    <col min="5660" max="5660" width="17.140625" style="21" customWidth="1"/>
    <col min="5661" max="5661" width="1.28515625" style="21" customWidth="1"/>
    <col min="5662" max="5662" width="17.140625" style="21" customWidth="1"/>
    <col min="5663" max="5663" width="1.28515625" style="21" customWidth="1"/>
    <col min="5664" max="5664" width="17.140625" style="21" customWidth="1"/>
    <col min="5665" max="5665" width="1.28515625" style="21" customWidth="1"/>
    <col min="5666" max="5666" width="17.140625" style="21" customWidth="1"/>
    <col min="5667" max="5667" width="1.28515625" style="21" customWidth="1"/>
    <col min="5668" max="5668" width="17.140625" style="21" customWidth="1"/>
    <col min="5669" max="5669" width="1.28515625" style="21" customWidth="1"/>
    <col min="5670" max="5670" width="17.140625" style="21" customWidth="1"/>
    <col min="5671" max="5888" width="9.140625" style="21"/>
    <col min="5889" max="5889" width="2.7109375" style="21" customWidth="1"/>
    <col min="5890" max="5890" width="3.85546875" style="21" customWidth="1"/>
    <col min="5891" max="5891" width="37" style="21" customWidth="1"/>
    <col min="5892" max="5892" width="17.140625" style="21" customWidth="1"/>
    <col min="5893" max="5893" width="1.28515625" style="21" customWidth="1"/>
    <col min="5894" max="5894" width="17.140625" style="21" customWidth="1"/>
    <col min="5895" max="5895" width="1.28515625" style="21" customWidth="1"/>
    <col min="5896" max="5896" width="17.140625" style="21" customWidth="1"/>
    <col min="5897" max="5897" width="1.28515625" style="21" customWidth="1"/>
    <col min="5898" max="5898" width="17.140625" style="21" customWidth="1"/>
    <col min="5899" max="5899" width="1.28515625" style="21" customWidth="1"/>
    <col min="5900" max="5900" width="17.140625" style="21" customWidth="1"/>
    <col min="5901" max="5901" width="1.28515625" style="21" customWidth="1"/>
    <col min="5902" max="5902" width="17.140625" style="21" customWidth="1"/>
    <col min="5903" max="5903" width="1.28515625" style="21" customWidth="1"/>
    <col min="5904" max="5904" width="17.140625" style="21" customWidth="1"/>
    <col min="5905" max="5905" width="1.28515625" style="21" customWidth="1"/>
    <col min="5906" max="5906" width="17.140625" style="21" customWidth="1"/>
    <col min="5907" max="5907" width="1.28515625" style="21" customWidth="1"/>
    <col min="5908" max="5908" width="17.140625" style="21" customWidth="1"/>
    <col min="5909" max="5909" width="1.28515625" style="21" customWidth="1"/>
    <col min="5910" max="5910" width="17.140625" style="21" customWidth="1"/>
    <col min="5911" max="5911" width="1.28515625" style="21" customWidth="1"/>
    <col min="5912" max="5912" width="17.140625" style="21" customWidth="1"/>
    <col min="5913" max="5913" width="1.28515625" style="21" customWidth="1"/>
    <col min="5914" max="5914" width="17.140625" style="21" customWidth="1"/>
    <col min="5915" max="5915" width="1.28515625" style="21" customWidth="1"/>
    <col min="5916" max="5916" width="17.140625" style="21" customWidth="1"/>
    <col min="5917" max="5917" width="1.28515625" style="21" customWidth="1"/>
    <col min="5918" max="5918" width="17.140625" style="21" customWidth="1"/>
    <col min="5919" max="5919" width="1.28515625" style="21" customWidth="1"/>
    <col min="5920" max="5920" width="17.140625" style="21" customWidth="1"/>
    <col min="5921" max="5921" width="1.28515625" style="21" customWidth="1"/>
    <col min="5922" max="5922" width="17.140625" style="21" customWidth="1"/>
    <col min="5923" max="5923" width="1.28515625" style="21" customWidth="1"/>
    <col min="5924" max="5924" width="17.140625" style="21" customWidth="1"/>
    <col min="5925" max="5925" width="1.28515625" style="21" customWidth="1"/>
    <col min="5926" max="5926" width="17.140625" style="21" customWidth="1"/>
    <col min="5927" max="6144" width="9.140625" style="21"/>
    <col min="6145" max="6145" width="2.7109375" style="21" customWidth="1"/>
    <col min="6146" max="6146" width="3.85546875" style="21" customWidth="1"/>
    <col min="6147" max="6147" width="37" style="21" customWidth="1"/>
    <col min="6148" max="6148" width="17.140625" style="21" customWidth="1"/>
    <col min="6149" max="6149" width="1.28515625" style="21" customWidth="1"/>
    <col min="6150" max="6150" width="17.140625" style="21" customWidth="1"/>
    <col min="6151" max="6151" width="1.28515625" style="21" customWidth="1"/>
    <col min="6152" max="6152" width="17.140625" style="21" customWidth="1"/>
    <col min="6153" max="6153" width="1.28515625" style="21" customWidth="1"/>
    <col min="6154" max="6154" width="17.140625" style="21" customWidth="1"/>
    <col min="6155" max="6155" width="1.28515625" style="21" customWidth="1"/>
    <col min="6156" max="6156" width="17.140625" style="21" customWidth="1"/>
    <col min="6157" max="6157" width="1.28515625" style="21" customWidth="1"/>
    <col min="6158" max="6158" width="17.140625" style="21" customWidth="1"/>
    <col min="6159" max="6159" width="1.28515625" style="21" customWidth="1"/>
    <col min="6160" max="6160" width="17.140625" style="21" customWidth="1"/>
    <col min="6161" max="6161" width="1.28515625" style="21" customWidth="1"/>
    <col min="6162" max="6162" width="17.140625" style="21" customWidth="1"/>
    <col min="6163" max="6163" width="1.28515625" style="21" customWidth="1"/>
    <col min="6164" max="6164" width="17.140625" style="21" customWidth="1"/>
    <col min="6165" max="6165" width="1.28515625" style="21" customWidth="1"/>
    <col min="6166" max="6166" width="17.140625" style="21" customWidth="1"/>
    <col min="6167" max="6167" width="1.28515625" style="21" customWidth="1"/>
    <col min="6168" max="6168" width="17.140625" style="21" customWidth="1"/>
    <col min="6169" max="6169" width="1.28515625" style="21" customWidth="1"/>
    <col min="6170" max="6170" width="17.140625" style="21" customWidth="1"/>
    <col min="6171" max="6171" width="1.28515625" style="21" customWidth="1"/>
    <col min="6172" max="6172" width="17.140625" style="21" customWidth="1"/>
    <col min="6173" max="6173" width="1.28515625" style="21" customWidth="1"/>
    <col min="6174" max="6174" width="17.140625" style="21" customWidth="1"/>
    <col min="6175" max="6175" width="1.28515625" style="21" customWidth="1"/>
    <col min="6176" max="6176" width="17.140625" style="21" customWidth="1"/>
    <col min="6177" max="6177" width="1.28515625" style="21" customWidth="1"/>
    <col min="6178" max="6178" width="17.140625" style="21" customWidth="1"/>
    <col min="6179" max="6179" width="1.28515625" style="21" customWidth="1"/>
    <col min="6180" max="6180" width="17.140625" style="21" customWidth="1"/>
    <col min="6181" max="6181" width="1.28515625" style="21" customWidth="1"/>
    <col min="6182" max="6182" width="17.140625" style="21" customWidth="1"/>
    <col min="6183" max="6400" width="9.140625" style="21"/>
    <col min="6401" max="6401" width="2.7109375" style="21" customWidth="1"/>
    <col min="6402" max="6402" width="3.85546875" style="21" customWidth="1"/>
    <col min="6403" max="6403" width="37" style="21" customWidth="1"/>
    <col min="6404" max="6404" width="17.140625" style="21" customWidth="1"/>
    <col min="6405" max="6405" width="1.28515625" style="21" customWidth="1"/>
    <col min="6406" max="6406" width="17.140625" style="21" customWidth="1"/>
    <col min="6407" max="6407" width="1.28515625" style="21" customWidth="1"/>
    <col min="6408" max="6408" width="17.140625" style="21" customWidth="1"/>
    <col min="6409" max="6409" width="1.28515625" style="21" customWidth="1"/>
    <col min="6410" max="6410" width="17.140625" style="21" customWidth="1"/>
    <col min="6411" max="6411" width="1.28515625" style="21" customWidth="1"/>
    <col min="6412" max="6412" width="17.140625" style="21" customWidth="1"/>
    <col min="6413" max="6413" width="1.28515625" style="21" customWidth="1"/>
    <col min="6414" max="6414" width="17.140625" style="21" customWidth="1"/>
    <col min="6415" max="6415" width="1.28515625" style="21" customWidth="1"/>
    <col min="6416" max="6416" width="17.140625" style="21" customWidth="1"/>
    <col min="6417" max="6417" width="1.28515625" style="21" customWidth="1"/>
    <col min="6418" max="6418" width="17.140625" style="21" customWidth="1"/>
    <col min="6419" max="6419" width="1.28515625" style="21" customWidth="1"/>
    <col min="6420" max="6420" width="17.140625" style="21" customWidth="1"/>
    <col min="6421" max="6421" width="1.28515625" style="21" customWidth="1"/>
    <col min="6422" max="6422" width="17.140625" style="21" customWidth="1"/>
    <col min="6423" max="6423" width="1.28515625" style="21" customWidth="1"/>
    <col min="6424" max="6424" width="17.140625" style="21" customWidth="1"/>
    <col min="6425" max="6425" width="1.28515625" style="21" customWidth="1"/>
    <col min="6426" max="6426" width="17.140625" style="21" customWidth="1"/>
    <col min="6427" max="6427" width="1.28515625" style="21" customWidth="1"/>
    <col min="6428" max="6428" width="17.140625" style="21" customWidth="1"/>
    <col min="6429" max="6429" width="1.28515625" style="21" customWidth="1"/>
    <col min="6430" max="6430" width="17.140625" style="21" customWidth="1"/>
    <col min="6431" max="6431" width="1.28515625" style="21" customWidth="1"/>
    <col min="6432" max="6432" width="17.140625" style="21" customWidth="1"/>
    <col min="6433" max="6433" width="1.28515625" style="21" customWidth="1"/>
    <col min="6434" max="6434" width="17.140625" style="21" customWidth="1"/>
    <col min="6435" max="6435" width="1.28515625" style="21" customWidth="1"/>
    <col min="6436" max="6436" width="17.140625" style="21" customWidth="1"/>
    <col min="6437" max="6437" width="1.28515625" style="21" customWidth="1"/>
    <col min="6438" max="6438" width="17.140625" style="21" customWidth="1"/>
    <col min="6439" max="6656" width="9.140625" style="21"/>
    <col min="6657" max="6657" width="2.7109375" style="21" customWidth="1"/>
    <col min="6658" max="6658" width="3.85546875" style="21" customWidth="1"/>
    <col min="6659" max="6659" width="37" style="21" customWidth="1"/>
    <col min="6660" max="6660" width="17.140625" style="21" customWidth="1"/>
    <col min="6661" max="6661" width="1.28515625" style="21" customWidth="1"/>
    <col min="6662" max="6662" width="17.140625" style="21" customWidth="1"/>
    <col min="6663" max="6663" width="1.28515625" style="21" customWidth="1"/>
    <col min="6664" max="6664" width="17.140625" style="21" customWidth="1"/>
    <col min="6665" max="6665" width="1.28515625" style="21" customWidth="1"/>
    <col min="6666" max="6666" width="17.140625" style="21" customWidth="1"/>
    <col min="6667" max="6667" width="1.28515625" style="21" customWidth="1"/>
    <col min="6668" max="6668" width="17.140625" style="21" customWidth="1"/>
    <col min="6669" max="6669" width="1.28515625" style="21" customWidth="1"/>
    <col min="6670" max="6670" width="17.140625" style="21" customWidth="1"/>
    <col min="6671" max="6671" width="1.28515625" style="21" customWidth="1"/>
    <col min="6672" max="6672" width="17.140625" style="21" customWidth="1"/>
    <col min="6673" max="6673" width="1.28515625" style="21" customWidth="1"/>
    <col min="6674" max="6674" width="17.140625" style="21" customWidth="1"/>
    <col min="6675" max="6675" width="1.28515625" style="21" customWidth="1"/>
    <col min="6676" max="6676" width="17.140625" style="21" customWidth="1"/>
    <col min="6677" max="6677" width="1.28515625" style="21" customWidth="1"/>
    <col min="6678" max="6678" width="17.140625" style="21" customWidth="1"/>
    <col min="6679" max="6679" width="1.28515625" style="21" customWidth="1"/>
    <col min="6680" max="6680" width="17.140625" style="21" customWidth="1"/>
    <col min="6681" max="6681" width="1.28515625" style="21" customWidth="1"/>
    <col min="6682" max="6682" width="17.140625" style="21" customWidth="1"/>
    <col min="6683" max="6683" width="1.28515625" style="21" customWidth="1"/>
    <col min="6684" max="6684" width="17.140625" style="21" customWidth="1"/>
    <col min="6685" max="6685" width="1.28515625" style="21" customWidth="1"/>
    <col min="6686" max="6686" width="17.140625" style="21" customWidth="1"/>
    <col min="6687" max="6687" width="1.28515625" style="21" customWidth="1"/>
    <col min="6688" max="6688" width="17.140625" style="21" customWidth="1"/>
    <col min="6689" max="6689" width="1.28515625" style="21" customWidth="1"/>
    <col min="6690" max="6690" width="17.140625" style="21" customWidth="1"/>
    <col min="6691" max="6691" width="1.28515625" style="21" customWidth="1"/>
    <col min="6692" max="6692" width="17.140625" style="21" customWidth="1"/>
    <col min="6693" max="6693" width="1.28515625" style="21" customWidth="1"/>
    <col min="6694" max="6694" width="17.140625" style="21" customWidth="1"/>
    <col min="6695" max="6912" width="9.140625" style="21"/>
    <col min="6913" max="6913" width="2.7109375" style="21" customWidth="1"/>
    <col min="6914" max="6914" width="3.85546875" style="21" customWidth="1"/>
    <col min="6915" max="6915" width="37" style="21" customWidth="1"/>
    <col min="6916" max="6916" width="17.140625" style="21" customWidth="1"/>
    <col min="6917" max="6917" width="1.28515625" style="21" customWidth="1"/>
    <col min="6918" max="6918" width="17.140625" style="21" customWidth="1"/>
    <col min="6919" max="6919" width="1.28515625" style="21" customWidth="1"/>
    <col min="6920" max="6920" width="17.140625" style="21" customWidth="1"/>
    <col min="6921" max="6921" width="1.28515625" style="21" customWidth="1"/>
    <col min="6922" max="6922" width="17.140625" style="21" customWidth="1"/>
    <col min="6923" max="6923" width="1.28515625" style="21" customWidth="1"/>
    <col min="6924" max="6924" width="17.140625" style="21" customWidth="1"/>
    <col min="6925" max="6925" width="1.28515625" style="21" customWidth="1"/>
    <col min="6926" max="6926" width="17.140625" style="21" customWidth="1"/>
    <col min="6927" max="6927" width="1.28515625" style="21" customWidth="1"/>
    <col min="6928" max="6928" width="17.140625" style="21" customWidth="1"/>
    <col min="6929" max="6929" width="1.28515625" style="21" customWidth="1"/>
    <col min="6930" max="6930" width="17.140625" style="21" customWidth="1"/>
    <col min="6931" max="6931" width="1.28515625" style="21" customWidth="1"/>
    <col min="6932" max="6932" width="17.140625" style="21" customWidth="1"/>
    <col min="6933" max="6933" width="1.28515625" style="21" customWidth="1"/>
    <col min="6934" max="6934" width="17.140625" style="21" customWidth="1"/>
    <col min="6935" max="6935" width="1.28515625" style="21" customWidth="1"/>
    <col min="6936" max="6936" width="17.140625" style="21" customWidth="1"/>
    <col min="6937" max="6937" width="1.28515625" style="21" customWidth="1"/>
    <col min="6938" max="6938" width="17.140625" style="21" customWidth="1"/>
    <col min="6939" max="6939" width="1.28515625" style="21" customWidth="1"/>
    <col min="6940" max="6940" width="17.140625" style="21" customWidth="1"/>
    <col min="6941" max="6941" width="1.28515625" style="21" customWidth="1"/>
    <col min="6942" max="6942" width="17.140625" style="21" customWidth="1"/>
    <col min="6943" max="6943" width="1.28515625" style="21" customWidth="1"/>
    <col min="6944" max="6944" width="17.140625" style="21" customWidth="1"/>
    <col min="6945" max="6945" width="1.28515625" style="21" customWidth="1"/>
    <col min="6946" max="6946" width="17.140625" style="21" customWidth="1"/>
    <col min="6947" max="6947" width="1.28515625" style="21" customWidth="1"/>
    <col min="6948" max="6948" width="17.140625" style="21" customWidth="1"/>
    <col min="6949" max="6949" width="1.28515625" style="21" customWidth="1"/>
    <col min="6950" max="6950" width="17.140625" style="21" customWidth="1"/>
    <col min="6951" max="7168" width="9.140625" style="21"/>
    <col min="7169" max="7169" width="2.7109375" style="21" customWidth="1"/>
    <col min="7170" max="7170" width="3.85546875" style="21" customWidth="1"/>
    <col min="7171" max="7171" width="37" style="21" customWidth="1"/>
    <col min="7172" max="7172" width="17.140625" style="21" customWidth="1"/>
    <col min="7173" max="7173" width="1.28515625" style="21" customWidth="1"/>
    <col min="7174" max="7174" width="17.140625" style="21" customWidth="1"/>
    <col min="7175" max="7175" width="1.28515625" style="21" customWidth="1"/>
    <col min="7176" max="7176" width="17.140625" style="21" customWidth="1"/>
    <col min="7177" max="7177" width="1.28515625" style="21" customWidth="1"/>
    <col min="7178" max="7178" width="17.140625" style="21" customWidth="1"/>
    <col min="7179" max="7179" width="1.28515625" style="21" customWidth="1"/>
    <col min="7180" max="7180" width="17.140625" style="21" customWidth="1"/>
    <col min="7181" max="7181" width="1.28515625" style="21" customWidth="1"/>
    <col min="7182" max="7182" width="17.140625" style="21" customWidth="1"/>
    <col min="7183" max="7183" width="1.28515625" style="21" customWidth="1"/>
    <col min="7184" max="7184" width="17.140625" style="21" customWidth="1"/>
    <col min="7185" max="7185" width="1.28515625" style="21" customWidth="1"/>
    <col min="7186" max="7186" width="17.140625" style="21" customWidth="1"/>
    <col min="7187" max="7187" width="1.28515625" style="21" customWidth="1"/>
    <col min="7188" max="7188" width="17.140625" style="21" customWidth="1"/>
    <col min="7189" max="7189" width="1.28515625" style="21" customWidth="1"/>
    <col min="7190" max="7190" width="17.140625" style="21" customWidth="1"/>
    <col min="7191" max="7191" width="1.28515625" style="21" customWidth="1"/>
    <col min="7192" max="7192" width="17.140625" style="21" customWidth="1"/>
    <col min="7193" max="7193" width="1.28515625" style="21" customWidth="1"/>
    <col min="7194" max="7194" width="17.140625" style="21" customWidth="1"/>
    <col min="7195" max="7195" width="1.28515625" style="21" customWidth="1"/>
    <col min="7196" max="7196" width="17.140625" style="21" customWidth="1"/>
    <col min="7197" max="7197" width="1.28515625" style="21" customWidth="1"/>
    <col min="7198" max="7198" width="17.140625" style="21" customWidth="1"/>
    <col min="7199" max="7199" width="1.28515625" style="21" customWidth="1"/>
    <col min="7200" max="7200" width="17.140625" style="21" customWidth="1"/>
    <col min="7201" max="7201" width="1.28515625" style="21" customWidth="1"/>
    <col min="7202" max="7202" width="17.140625" style="21" customWidth="1"/>
    <col min="7203" max="7203" width="1.28515625" style="21" customWidth="1"/>
    <col min="7204" max="7204" width="17.140625" style="21" customWidth="1"/>
    <col min="7205" max="7205" width="1.28515625" style="21" customWidth="1"/>
    <col min="7206" max="7206" width="17.140625" style="21" customWidth="1"/>
    <col min="7207" max="7424" width="9.140625" style="21"/>
    <col min="7425" max="7425" width="2.7109375" style="21" customWidth="1"/>
    <col min="7426" max="7426" width="3.85546875" style="21" customWidth="1"/>
    <col min="7427" max="7427" width="37" style="21" customWidth="1"/>
    <col min="7428" max="7428" width="17.140625" style="21" customWidth="1"/>
    <col min="7429" max="7429" width="1.28515625" style="21" customWidth="1"/>
    <col min="7430" max="7430" width="17.140625" style="21" customWidth="1"/>
    <col min="7431" max="7431" width="1.28515625" style="21" customWidth="1"/>
    <col min="7432" max="7432" width="17.140625" style="21" customWidth="1"/>
    <col min="7433" max="7433" width="1.28515625" style="21" customWidth="1"/>
    <col min="7434" max="7434" width="17.140625" style="21" customWidth="1"/>
    <col min="7435" max="7435" width="1.28515625" style="21" customWidth="1"/>
    <col min="7436" max="7436" width="17.140625" style="21" customWidth="1"/>
    <col min="7437" max="7437" width="1.28515625" style="21" customWidth="1"/>
    <col min="7438" max="7438" width="17.140625" style="21" customWidth="1"/>
    <col min="7439" max="7439" width="1.28515625" style="21" customWidth="1"/>
    <col min="7440" max="7440" width="17.140625" style="21" customWidth="1"/>
    <col min="7441" max="7441" width="1.28515625" style="21" customWidth="1"/>
    <col min="7442" max="7442" width="17.140625" style="21" customWidth="1"/>
    <col min="7443" max="7443" width="1.28515625" style="21" customWidth="1"/>
    <col min="7444" max="7444" width="17.140625" style="21" customWidth="1"/>
    <col min="7445" max="7445" width="1.28515625" style="21" customWidth="1"/>
    <col min="7446" max="7446" width="17.140625" style="21" customWidth="1"/>
    <col min="7447" max="7447" width="1.28515625" style="21" customWidth="1"/>
    <col min="7448" max="7448" width="17.140625" style="21" customWidth="1"/>
    <col min="7449" max="7449" width="1.28515625" style="21" customWidth="1"/>
    <col min="7450" max="7450" width="17.140625" style="21" customWidth="1"/>
    <col min="7451" max="7451" width="1.28515625" style="21" customWidth="1"/>
    <col min="7452" max="7452" width="17.140625" style="21" customWidth="1"/>
    <col min="7453" max="7453" width="1.28515625" style="21" customWidth="1"/>
    <col min="7454" max="7454" width="17.140625" style="21" customWidth="1"/>
    <col min="7455" max="7455" width="1.28515625" style="21" customWidth="1"/>
    <col min="7456" max="7456" width="17.140625" style="21" customWidth="1"/>
    <col min="7457" max="7457" width="1.28515625" style="21" customWidth="1"/>
    <col min="7458" max="7458" width="17.140625" style="21" customWidth="1"/>
    <col min="7459" max="7459" width="1.28515625" style="21" customWidth="1"/>
    <col min="7460" max="7460" width="17.140625" style="21" customWidth="1"/>
    <col min="7461" max="7461" width="1.28515625" style="21" customWidth="1"/>
    <col min="7462" max="7462" width="17.140625" style="21" customWidth="1"/>
    <col min="7463" max="7680" width="9.140625" style="21"/>
    <col min="7681" max="7681" width="2.7109375" style="21" customWidth="1"/>
    <col min="7682" max="7682" width="3.85546875" style="21" customWidth="1"/>
    <col min="7683" max="7683" width="37" style="21" customWidth="1"/>
    <col min="7684" max="7684" width="17.140625" style="21" customWidth="1"/>
    <col min="7685" max="7685" width="1.28515625" style="21" customWidth="1"/>
    <col min="7686" max="7686" width="17.140625" style="21" customWidth="1"/>
    <col min="7687" max="7687" width="1.28515625" style="21" customWidth="1"/>
    <col min="7688" max="7688" width="17.140625" style="21" customWidth="1"/>
    <col min="7689" max="7689" width="1.28515625" style="21" customWidth="1"/>
    <col min="7690" max="7690" width="17.140625" style="21" customWidth="1"/>
    <col min="7691" max="7691" width="1.28515625" style="21" customWidth="1"/>
    <col min="7692" max="7692" width="17.140625" style="21" customWidth="1"/>
    <col min="7693" max="7693" width="1.28515625" style="21" customWidth="1"/>
    <col min="7694" max="7694" width="17.140625" style="21" customWidth="1"/>
    <col min="7695" max="7695" width="1.28515625" style="21" customWidth="1"/>
    <col min="7696" max="7696" width="17.140625" style="21" customWidth="1"/>
    <col min="7697" max="7697" width="1.28515625" style="21" customWidth="1"/>
    <col min="7698" max="7698" width="17.140625" style="21" customWidth="1"/>
    <col min="7699" max="7699" width="1.28515625" style="21" customWidth="1"/>
    <col min="7700" max="7700" width="17.140625" style="21" customWidth="1"/>
    <col min="7701" max="7701" width="1.28515625" style="21" customWidth="1"/>
    <col min="7702" max="7702" width="17.140625" style="21" customWidth="1"/>
    <col min="7703" max="7703" width="1.28515625" style="21" customWidth="1"/>
    <col min="7704" max="7704" width="17.140625" style="21" customWidth="1"/>
    <col min="7705" max="7705" width="1.28515625" style="21" customWidth="1"/>
    <col min="7706" max="7706" width="17.140625" style="21" customWidth="1"/>
    <col min="7707" max="7707" width="1.28515625" style="21" customWidth="1"/>
    <col min="7708" max="7708" width="17.140625" style="21" customWidth="1"/>
    <col min="7709" max="7709" width="1.28515625" style="21" customWidth="1"/>
    <col min="7710" max="7710" width="17.140625" style="21" customWidth="1"/>
    <col min="7711" max="7711" width="1.28515625" style="21" customWidth="1"/>
    <col min="7712" max="7712" width="17.140625" style="21" customWidth="1"/>
    <col min="7713" max="7713" width="1.28515625" style="21" customWidth="1"/>
    <col min="7714" max="7714" width="17.140625" style="21" customWidth="1"/>
    <col min="7715" max="7715" width="1.28515625" style="21" customWidth="1"/>
    <col min="7716" max="7716" width="17.140625" style="21" customWidth="1"/>
    <col min="7717" max="7717" width="1.28515625" style="21" customWidth="1"/>
    <col min="7718" max="7718" width="17.140625" style="21" customWidth="1"/>
    <col min="7719" max="7936" width="9.140625" style="21"/>
    <col min="7937" max="7937" width="2.7109375" style="21" customWidth="1"/>
    <col min="7938" max="7938" width="3.85546875" style="21" customWidth="1"/>
    <col min="7939" max="7939" width="37" style="21" customWidth="1"/>
    <col min="7940" max="7940" width="17.140625" style="21" customWidth="1"/>
    <col min="7941" max="7941" width="1.28515625" style="21" customWidth="1"/>
    <col min="7942" max="7942" width="17.140625" style="21" customWidth="1"/>
    <col min="7943" max="7943" width="1.28515625" style="21" customWidth="1"/>
    <col min="7944" max="7944" width="17.140625" style="21" customWidth="1"/>
    <col min="7945" max="7945" width="1.28515625" style="21" customWidth="1"/>
    <col min="7946" max="7946" width="17.140625" style="21" customWidth="1"/>
    <col min="7947" max="7947" width="1.28515625" style="21" customWidth="1"/>
    <col min="7948" max="7948" width="17.140625" style="21" customWidth="1"/>
    <col min="7949" max="7949" width="1.28515625" style="21" customWidth="1"/>
    <col min="7950" max="7950" width="17.140625" style="21" customWidth="1"/>
    <col min="7951" max="7951" width="1.28515625" style="21" customWidth="1"/>
    <col min="7952" max="7952" width="17.140625" style="21" customWidth="1"/>
    <col min="7953" max="7953" width="1.28515625" style="21" customWidth="1"/>
    <col min="7954" max="7954" width="17.140625" style="21" customWidth="1"/>
    <col min="7955" max="7955" width="1.28515625" style="21" customWidth="1"/>
    <col min="7956" max="7956" width="17.140625" style="21" customWidth="1"/>
    <col min="7957" max="7957" width="1.28515625" style="21" customWidth="1"/>
    <col min="7958" max="7958" width="17.140625" style="21" customWidth="1"/>
    <col min="7959" max="7959" width="1.28515625" style="21" customWidth="1"/>
    <col min="7960" max="7960" width="17.140625" style="21" customWidth="1"/>
    <col min="7961" max="7961" width="1.28515625" style="21" customWidth="1"/>
    <col min="7962" max="7962" width="17.140625" style="21" customWidth="1"/>
    <col min="7963" max="7963" width="1.28515625" style="21" customWidth="1"/>
    <col min="7964" max="7964" width="17.140625" style="21" customWidth="1"/>
    <col min="7965" max="7965" width="1.28515625" style="21" customWidth="1"/>
    <col min="7966" max="7966" width="17.140625" style="21" customWidth="1"/>
    <col min="7967" max="7967" width="1.28515625" style="21" customWidth="1"/>
    <col min="7968" max="7968" width="17.140625" style="21" customWidth="1"/>
    <col min="7969" max="7969" width="1.28515625" style="21" customWidth="1"/>
    <col min="7970" max="7970" width="17.140625" style="21" customWidth="1"/>
    <col min="7971" max="7971" width="1.28515625" style="21" customWidth="1"/>
    <col min="7972" max="7972" width="17.140625" style="21" customWidth="1"/>
    <col min="7973" max="7973" width="1.28515625" style="21" customWidth="1"/>
    <col min="7974" max="7974" width="17.140625" style="21" customWidth="1"/>
    <col min="7975" max="8192" width="9.140625" style="21"/>
    <col min="8193" max="8193" width="2.7109375" style="21" customWidth="1"/>
    <col min="8194" max="8194" width="3.85546875" style="21" customWidth="1"/>
    <col min="8195" max="8195" width="37" style="21" customWidth="1"/>
    <col min="8196" max="8196" width="17.140625" style="21" customWidth="1"/>
    <col min="8197" max="8197" width="1.28515625" style="21" customWidth="1"/>
    <col min="8198" max="8198" width="17.140625" style="21" customWidth="1"/>
    <col min="8199" max="8199" width="1.28515625" style="21" customWidth="1"/>
    <col min="8200" max="8200" width="17.140625" style="21" customWidth="1"/>
    <col min="8201" max="8201" width="1.28515625" style="21" customWidth="1"/>
    <col min="8202" max="8202" width="17.140625" style="21" customWidth="1"/>
    <col min="8203" max="8203" width="1.28515625" style="21" customWidth="1"/>
    <col min="8204" max="8204" width="17.140625" style="21" customWidth="1"/>
    <col min="8205" max="8205" width="1.28515625" style="21" customWidth="1"/>
    <col min="8206" max="8206" width="17.140625" style="21" customWidth="1"/>
    <col min="8207" max="8207" width="1.28515625" style="21" customWidth="1"/>
    <col min="8208" max="8208" width="17.140625" style="21" customWidth="1"/>
    <col min="8209" max="8209" width="1.28515625" style="21" customWidth="1"/>
    <col min="8210" max="8210" width="17.140625" style="21" customWidth="1"/>
    <col min="8211" max="8211" width="1.28515625" style="21" customWidth="1"/>
    <col min="8212" max="8212" width="17.140625" style="21" customWidth="1"/>
    <col min="8213" max="8213" width="1.28515625" style="21" customWidth="1"/>
    <col min="8214" max="8214" width="17.140625" style="21" customWidth="1"/>
    <col min="8215" max="8215" width="1.28515625" style="21" customWidth="1"/>
    <col min="8216" max="8216" width="17.140625" style="21" customWidth="1"/>
    <col min="8217" max="8217" width="1.28515625" style="21" customWidth="1"/>
    <col min="8218" max="8218" width="17.140625" style="21" customWidth="1"/>
    <col min="8219" max="8219" width="1.28515625" style="21" customWidth="1"/>
    <col min="8220" max="8220" width="17.140625" style="21" customWidth="1"/>
    <col min="8221" max="8221" width="1.28515625" style="21" customWidth="1"/>
    <col min="8222" max="8222" width="17.140625" style="21" customWidth="1"/>
    <col min="8223" max="8223" width="1.28515625" style="21" customWidth="1"/>
    <col min="8224" max="8224" width="17.140625" style="21" customWidth="1"/>
    <col min="8225" max="8225" width="1.28515625" style="21" customWidth="1"/>
    <col min="8226" max="8226" width="17.140625" style="21" customWidth="1"/>
    <col min="8227" max="8227" width="1.28515625" style="21" customWidth="1"/>
    <col min="8228" max="8228" width="17.140625" style="21" customWidth="1"/>
    <col min="8229" max="8229" width="1.28515625" style="21" customWidth="1"/>
    <col min="8230" max="8230" width="17.140625" style="21" customWidth="1"/>
    <col min="8231" max="8448" width="9.140625" style="21"/>
    <col min="8449" max="8449" width="2.7109375" style="21" customWidth="1"/>
    <col min="8450" max="8450" width="3.85546875" style="21" customWidth="1"/>
    <col min="8451" max="8451" width="37" style="21" customWidth="1"/>
    <col min="8452" max="8452" width="17.140625" style="21" customWidth="1"/>
    <col min="8453" max="8453" width="1.28515625" style="21" customWidth="1"/>
    <col min="8454" max="8454" width="17.140625" style="21" customWidth="1"/>
    <col min="8455" max="8455" width="1.28515625" style="21" customWidth="1"/>
    <col min="8456" max="8456" width="17.140625" style="21" customWidth="1"/>
    <col min="8457" max="8457" width="1.28515625" style="21" customWidth="1"/>
    <col min="8458" max="8458" width="17.140625" style="21" customWidth="1"/>
    <col min="8459" max="8459" width="1.28515625" style="21" customWidth="1"/>
    <col min="8460" max="8460" width="17.140625" style="21" customWidth="1"/>
    <col min="8461" max="8461" width="1.28515625" style="21" customWidth="1"/>
    <col min="8462" max="8462" width="17.140625" style="21" customWidth="1"/>
    <col min="8463" max="8463" width="1.28515625" style="21" customWidth="1"/>
    <col min="8464" max="8464" width="17.140625" style="21" customWidth="1"/>
    <col min="8465" max="8465" width="1.28515625" style="21" customWidth="1"/>
    <col min="8466" max="8466" width="17.140625" style="21" customWidth="1"/>
    <col min="8467" max="8467" width="1.28515625" style="21" customWidth="1"/>
    <col min="8468" max="8468" width="17.140625" style="21" customWidth="1"/>
    <col min="8469" max="8469" width="1.28515625" style="21" customWidth="1"/>
    <col min="8470" max="8470" width="17.140625" style="21" customWidth="1"/>
    <col min="8471" max="8471" width="1.28515625" style="21" customWidth="1"/>
    <col min="8472" max="8472" width="17.140625" style="21" customWidth="1"/>
    <col min="8473" max="8473" width="1.28515625" style="21" customWidth="1"/>
    <col min="8474" max="8474" width="17.140625" style="21" customWidth="1"/>
    <col min="8475" max="8475" width="1.28515625" style="21" customWidth="1"/>
    <col min="8476" max="8476" width="17.140625" style="21" customWidth="1"/>
    <col min="8477" max="8477" width="1.28515625" style="21" customWidth="1"/>
    <col min="8478" max="8478" width="17.140625" style="21" customWidth="1"/>
    <col min="8479" max="8479" width="1.28515625" style="21" customWidth="1"/>
    <col min="8480" max="8480" width="17.140625" style="21" customWidth="1"/>
    <col min="8481" max="8481" width="1.28515625" style="21" customWidth="1"/>
    <col min="8482" max="8482" width="17.140625" style="21" customWidth="1"/>
    <col min="8483" max="8483" width="1.28515625" style="21" customWidth="1"/>
    <col min="8484" max="8484" width="17.140625" style="21" customWidth="1"/>
    <col min="8485" max="8485" width="1.28515625" style="21" customWidth="1"/>
    <col min="8486" max="8486" width="17.140625" style="21" customWidth="1"/>
    <col min="8487" max="8704" width="9.140625" style="21"/>
    <col min="8705" max="8705" width="2.7109375" style="21" customWidth="1"/>
    <col min="8706" max="8706" width="3.85546875" style="21" customWidth="1"/>
    <col min="8707" max="8707" width="37" style="21" customWidth="1"/>
    <col min="8708" max="8708" width="17.140625" style="21" customWidth="1"/>
    <col min="8709" max="8709" width="1.28515625" style="21" customWidth="1"/>
    <col min="8710" max="8710" width="17.140625" style="21" customWidth="1"/>
    <col min="8711" max="8711" width="1.28515625" style="21" customWidth="1"/>
    <col min="8712" max="8712" width="17.140625" style="21" customWidth="1"/>
    <col min="8713" max="8713" width="1.28515625" style="21" customWidth="1"/>
    <col min="8714" max="8714" width="17.140625" style="21" customWidth="1"/>
    <col min="8715" max="8715" width="1.28515625" style="21" customWidth="1"/>
    <col min="8716" max="8716" width="17.140625" style="21" customWidth="1"/>
    <col min="8717" max="8717" width="1.28515625" style="21" customWidth="1"/>
    <col min="8718" max="8718" width="17.140625" style="21" customWidth="1"/>
    <col min="8719" max="8719" width="1.28515625" style="21" customWidth="1"/>
    <col min="8720" max="8720" width="17.140625" style="21" customWidth="1"/>
    <col min="8721" max="8721" width="1.28515625" style="21" customWidth="1"/>
    <col min="8722" max="8722" width="17.140625" style="21" customWidth="1"/>
    <col min="8723" max="8723" width="1.28515625" style="21" customWidth="1"/>
    <col min="8724" max="8724" width="17.140625" style="21" customWidth="1"/>
    <col min="8725" max="8725" width="1.28515625" style="21" customWidth="1"/>
    <col min="8726" max="8726" width="17.140625" style="21" customWidth="1"/>
    <col min="8727" max="8727" width="1.28515625" style="21" customWidth="1"/>
    <col min="8728" max="8728" width="17.140625" style="21" customWidth="1"/>
    <col min="8729" max="8729" width="1.28515625" style="21" customWidth="1"/>
    <col min="8730" max="8730" width="17.140625" style="21" customWidth="1"/>
    <col min="8731" max="8731" width="1.28515625" style="21" customWidth="1"/>
    <col min="8732" max="8732" width="17.140625" style="21" customWidth="1"/>
    <col min="8733" max="8733" width="1.28515625" style="21" customWidth="1"/>
    <col min="8734" max="8734" width="17.140625" style="21" customWidth="1"/>
    <col min="8735" max="8735" width="1.28515625" style="21" customWidth="1"/>
    <col min="8736" max="8736" width="17.140625" style="21" customWidth="1"/>
    <col min="8737" max="8737" width="1.28515625" style="21" customWidth="1"/>
    <col min="8738" max="8738" width="17.140625" style="21" customWidth="1"/>
    <col min="8739" max="8739" width="1.28515625" style="21" customWidth="1"/>
    <col min="8740" max="8740" width="17.140625" style="21" customWidth="1"/>
    <col min="8741" max="8741" width="1.28515625" style="21" customWidth="1"/>
    <col min="8742" max="8742" width="17.140625" style="21" customWidth="1"/>
    <col min="8743" max="8960" width="9.140625" style="21"/>
    <col min="8961" max="8961" width="2.7109375" style="21" customWidth="1"/>
    <col min="8962" max="8962" width="3.85546875" style="21" customWidth="1"/>
    <col min="8963" max="8963" width="37" style="21" customWidth="1"/>
    <col min="8964" max="8964" width="17.140625" style="21" customWidth="1"/>
    <col min="8965" max="8965" width="1.28515625" style="21" customWidth="1"/>
    <col min="8966" max="8966" width="17.140625" style="21" customWidth="1"/>
    <col min="8967" max="8967" width="1.28515625" style="21" customWidth="1"/>
    <col min="8968" max="8968" width="17.140625" style="21" customWidth="1"/>
    <col min="8969" max="8969" width="1.28515625" style="21" customWidth="1"/>
    <col min="8970" max="8970" width="17.140625" style="21" customWidth="1"/>
    <col min="8971" max="8971" width="1.28515625" style="21" customWidth="1"/>
    <col min="8972" max="8972" width="17.140625" style="21" customWidth="1"/>
    <col min="8973" max="8973" width="1.28515625" style="21" customWidth="1"/>
    <col min="8974" max="8974" width="17.140625" style="21" customWidth="1"/>
    <col min="8975" max="8975" width="1.28515625" style="21" customWidth="1"/>
    <col min="8976" max="8976" width="17.140625" style="21" customWidth="1"/>
    <col min="8977" max="8977" width="1.28515625" style="21" customWidth="1"/>
    <col min="8978" max="8978" width="17.140625" style="21" customWidth="1"/>
    <col min="8979" max="8979" width="1.28515625" style="21" customWidth="1"/>
    <col min="8980" max="8980" width="17.140625" style="21" customWidth="1"/>
    <col min="8981" max="8981" width="1.28515625" style="21" customWidth="1"/>
    <col min="8982" max="8982" width="17.140625" style="21" customWidth="1"/>
    <col min="8983" max="8983" width="1.28515625" style="21" customWidth="1"/>
    <col min="8984" max="8984" width="17.140625" style="21" customWidth="1"/>
    <col min="8985" max="8985" width="1.28515625" style="21" customWidth="1"/>
    <col min="8986" max="8986" width="17.140625" style="21" customWidth="1"/>
    <col min="8987" max="8987" width="1.28515625" style="21" customWidth="1"/>
    <col min="8988" max="8988" width="17.140625" style="21" customWidth="1"/>
    <col min="8989" max="8989" width="1.28515625" style="21" customWidth="1"/>
    <col min="8990" max="8990" width="17.140625" style="21" customWidth="1"/>
    <col min="8991" max="8991" width="1.28515625" style="21" customWidth="1"/>
    <col min="8992" max="8992" width="17.140625" style="21" customWidth="1"/>
    <col min="8993" max="8993" width="1.28515625" style="21" customWidth="1"/>
    <col min="8994" max="8994" width="17.140625" style="21" customWidth="1"/>
    <col min="8995" max="8995" width="1.28515625" style="21" customWidth="1"/>
    <col min="8996" max="8996" width="17.140625" style="21" customWidth="1"/>
    <col min="8997" max="8997" width="1.28515625" style="21" customWidth="1"/>
    <col min="8998" max="8998" width="17.140625" style="21" customWidth="1"/>
    <col min="8999" max="9216" width="9.140625" style="21"/>
    <col min="9217" max="9217" width="2.7109375" style="21" customWidth="1"/>
    <col min="9218" max="9218" width="3.85546875" style="21" customWidth="1"/>
    <col min="9219" max="9219" width="37" style="21" customWidth="1"/>
    <col min="9220" max="9220" width="17.140625" style="21" customWidth="1"/>
    <col min="9221" max="9221" width="1.28515625" style="21" customWidth="1"/>
    <col min="9222" max="9222" width="17.140625" style="21" customWidth="1"/>
    <col min="9223" max="9223" width="1.28515625" style="21" customWidth="1"/>
    <col min="9224" max="9224" width="17.140625" style="21" customWidth="1"/>
    <col min="9225" max="9225" width="1.28515625" style="21" customWidth="1"/>
    <col min="9226" max="9226" width="17.140625" style="21" customWidth="1"/>
    <col min="9227" max="9227" width="1.28515625" style="21" customWidth="1"/>
    <col min="9228" max="9228" width="17.140625" style="21" customWidth="1"/>
    <col min="9229" max="9229" width="1.28515625" style="21" customWidth="1"/>
    <col min="9230" max="9230" width="17.140625" style="21" customWidth="1"/>
    <col min="9231" max="9231" width="1.28515625" style="21" customWidth="1"/>
    <col min="9232" max="9232" width="17.140625" style="21" customWidth="1"/>
    <col min="9233" max="9233" width="1.28515625" style="21" customWidth="1"/>
    <col min="9234" max="9234" width="17.140625" style="21" customWidth="1"/>
    <col min="9235" max="9235" width="1.28515625" style="21" customWidth="1"/>
    <col min="9236" max="9236" width="17.140625" style="21" customWidth="1"/>
    <col min="9237" max="9237" width="1.28515625" style="21" customWidth="1"/>
    <col min="9238" max="9238" width="17.140625" style="21" customWidth="1"/>
    <col min="9239" max="9239" width="1.28515625" style="21" customWidth="1"/>
    <col min="9240" max="9240" width="17.140625" style="21" customWidth="1"/>
    <col min="9241" max="9241" width="1.28515625" style="21" customWidth="1"/>
    <col min="9242" max="9242" width="17.140625" style="21" customWidth="1"/>
    <col min="9243" max="9243" width="1.28515625" style="21" customWidth="1"/>
    <col min="9244" max="9244" width="17.140625" style="21" customWidth="1"/>
    <col min="9245" max="9245" width="1.28515625" style="21" customWidth="1"/>
    <col min="9246" max="9246" width="17.140625" style="21" customWidth="1"/>
    <col min="9247" max="9247" width="1.28515625" style="21" customWidth="1"/>
    <col min="9248" max="9248" width="17.140625" style="21" customWidth="1"/>
    <col min="9249" max="9249" width="1.28515625" style="21" customWidth="1"/>
    <col min="9250" max="9250" width="17.140625" style="21" customWidth="1"/>
    <col min="9251" max="9251" width="1.28515625" style="21" customWidth="1"/>
    <col min="9252" max="9252" width="17.140625" style="21" customWidth="1"/>
    <col min="9253" max="9253" width="1.28515625" style="21" customWidth="1"/>
    <col min="9254" max="9254" width="17.140625" style="21" customWidth="1"/>
    <col min="9255" max="9472" width="9.140625" style="21"/>
    <col min="9473" max="9473" width="2.7109375" style="21" customWidth="1"/>
    <col min="9474" max="9474" width="3.85546875" style="21" customWidth="1"/>
    <col min="9475" max="9475" width="37" style="21" customWidth="1"/>
    <col min="9476" max="9476" width="17.140625" style="21" customWidth="1"/>
    <col min="9477" max="9477" width="1.28515625" style="21" customWidth="1"/>
    <col min="9478" max="9478" width="17.140625" style="21" customWidth="1"/>
    <col min="9479" max="9479" width="1.28515625" style="21" customWidth="1"/>
    <col min="9480" max="9480" width="17.140625" style="21" customWidth="1"/>
    <col min="9481" max="9481" width="1.28515625" style="21" customWidth="1"/>
    <col min="9482" max="9482" width="17.140625" style="21" customWidth="1"/>
    <col min="9483" max="9483" width="1.28515625" style="21" customWidth="1"/>
    <col min="9484" max="9484" width="17.140625" style="21" customWidth="1"/>
    <col min="9485" max="9485" width="1.28515625" style="21" customWidth="1"/>
    <col min="9486" max="9486" width="17.140625" style="21" customWidth="1"/>
    <col min="9487" max="9487" width="1.28515625" style="21" customWidth="1"/>
    <col min="9488" max="9488" width="17.140625" style="21" customWidth="1"/>
    <col min="9489" max="9489" width="1.28515625" style="21" customWidth="1"/>
    <col min="9490" max="9490" width="17.140625" style="21" customWidth="1"/>
    <col min="9491" max="9491" width="1.28515625" style="21" customWidth="1"/>
    <col min="9492" max="9492" width="17.140625" style="21" customWidth="1"/>
    <col min="9493" max="9493" width="1.28515625" style="21" customWidth="1"/>
    <col min="9494" max="9494" width="17.140625" style="21" customWidth="1"/>
    <col min="9495" max="9495" width="1.28515625" style="21" customWidth="1"/>
    <col min="9496" max="9496" width="17.140625" style="21" customWidth="1"/>
    <col min="9497" max="9497" width="1.28515625" style="21" customWidth="1"/>
    <col min="9498" max="9498" width="17.140625" style="21" customWidth="1"/>
    <col min="9499" max="9499" width="1.28515625" style="21" customWidth="1"/>
    <col min="9500" max="9500" width="17.140625" style="21" customWidth="1"/>
    <col min="9501" max="9501" width="1.28515625" style="21" customWidth="1"/>
    <col min="9502" max="9502" width="17.140625" style="21" customWidth="1"/>
    <col min="9503" max="9503" width="1.28515625" style="21" customWidth="1"/>
    <col min="9504" max="9504" width="17.140625" style="21" customWidth="1"/>
    <col min="9505" max="9505" width="1.28515625" style="21" customWidth="1"/>
    <col min="9506" max="9506" width="17.140625" style="21" customWidth="1"/>
    <col min="9507" max="9507" width="1.28515625" style="21" customWidth="1"/>
    <col min="9508" max="9508" width="17.140625" style="21" customWidth="1"/>
    <col min="9509" max="9509" width="1.28515625" style="21" customWidth="1"/>
    <col min="9510" max="9510" width="17.140625" style="21" customWidth="1"/>
    <col min="9511" max="9728" width="9.140625" style="21"/>
    <col min="9729" max="9729" width="2.7109375" style="21" customWidth="1"/>
    <col min="9730" max="9730" width="3.85546875" style="21" customWidth="1"/>
    <col min="9731" max="9731" width="37" style="21" customWidth="1"/>
    <col min="9732" max="9732" width="17.140625" style="21" customWidth="1"/>
    <col min="9733" max="9733" width="1.28515625" style="21" customWidth="1"/>
    <col min="9734" max="9734" width="17.140625" style="21" customWidth="1"/>
    <col min="9735" max="9735" width="1.28515625" style="21" customWidth="1"/>
    <col min="9736" max="9736" width="17.140625" style="21" customWidth="1"/>
    <col min="9737" max="9737" width="1.28515625" style="21" customWidth="1"/>
    <col min="9738" max="9738" width="17.140625" style="21" customWidth="1"/>
    <col min="9739" max="9739" width="1.28515625" style="21" customWidth="1"/>
    <col min="9740" max="9740" width="17.140625" style="21" customWidth="1"/>
    <col min="9741" max="9741" width="1.28515625" style="21" customWidth="1"/>
    <col min="9742" max="9742" width="17.140625" style="21" customWidth="1"/>
    <col min="9743" max="9743" width="1.28515625" style="21" customWidth="1"/>
    <col min="9744" max="9744" width="17.140625" style="21" customWidth="1"/>
    <col min="9745" max="9745" width="1.28515625" style="21" customWidth="1"/>
    <col min="9746" max="9746" width="17.140625" style="21" customWidth="1"/>
    <col min="9747" max="9747" width="1.28515625" style="21" customWidth="1"/>
    <col min="9748" max="9748" width="17.140625" style="21" customWidth="1"/>
    <col min="9749" max="9749" width="1.28515625" style="21" customWidth="1"/>
    <col min="9750" max="9750" width="17.140625" style="21" customWidth="1"/>
    <col min="9751" max="9751" width="1.28515625" style="21" customWidth="1"/>
    <col min="9752" max="9752" width="17.140625" style="21" customWidth="1"/>
    <col min="9753" max="9753" width="1.28515625" style="21" customWidth="1"/>
    <col min="9754" max="9754" width="17.140625" style="21" customWidth="1"/>
    <col min="9755" max="9755" width="1.28515625" style="21" customWidth="1"/>
    <col min="9756" max="9756" width="17.140625" style="21" customWidth="1"/>
    <col min="9757" max="9757" width="1.28515625" style="21" customWidth="1"/>
    <col min="9758" max="9758" width="17.140625" style="21" customWidth="1"/>
    <col min="9759" max="9759" width="1.28515625" style="21" customWidth="1"/>
    <col min="9760" max="9760" width="17.140625" style="21" customWidth="1"/>
    <col min="9761" max="9761" width="1.28515625" style="21" customWidth="1"/>
    <col min="9762" max="9762" width="17.140625" style="21" customWidth="1"/>
    <col min="9763" max="9763" width="1.28515625" style="21" customWidth="1"/>
    <col min="9764" max="9764" width="17.140625" style="21" customWidth="1"/>
    <col min="9765" max="9765" width="1.28515625" style="21" customWidth="1"/>
    <col min="9766" max="9766" width="17.140625" style="21" customWidth="1"/>
    <col min="9767" max="9984" width="9.140625" style="21"/>
    <col min="9985" max="9985" width="2.7109375" style="21" customWidth="1"/>
    <col min="9986" max="9986" width="3.85546875" style="21" customWidth="1"/>
    <col min="9987" max="9987" width="37" style="21" customWidth="1"/>
    <col min="9988" max="9988" width="17.140625" style="21" customWidth="1"/>
    <col min="9989" max="9989" width="1.28515625" style="21" customWidth="1"/>
    <col min="9990" max="9990" width="17.140625" style="21" customWidth="1"/>
    <col min="9991" max="9991" width="1.28515625" style="21" customWidth="1"/>
    <col min="9992" max="9992" width="17.140625" style="21" customWidth="1"/>
    <col min="9993" max="9993" width="1.28515625" style="21" customWidth="1"/>
    <col min="9994" max="9994" width="17.140625" style="21" customWidth="1"/>
    <col min="9995" max="9995" width="1.28515625" style="21" customWidth="1"/>
    <col min="9996" max="9996" width="17.140625" style="21" customWidth="1"/>
    <col min="9997" max="9997" width="1.28515625" style="21" customWidth="1"/>
    <col min="9998" max="9998" width="17.140625" style="21" customWidth="1"/>
    <col min="9999" max="9999" width="1.28515625" style="21" customWidth="1"/>
    <col min="10000" max="10000" width="17.140625" style="21" customWidth="1"/>
    <col min="10001" max="10001" width="1.28515625" style="21" customWidth="1"/>
    <col min="10002" max="10002" width="17.140625" style="21" customWidth="1"/>
    <col min="10003" max="10003" width="1.28515625" style="21" customWidth="1"/>
    <col min="10004" max="10004" width="17.140625" style="21" customWidth="1"/>
    <col min="10005" max="10005" width="1.28515625" style="21" customWidth="1"/>
    <col min="10006" max="10006" width="17.140625" style="21" customWidth="1"/>
    <col min="10007" max="10007" width="1.28515625" style="21" customWidth="1"/>
    <col min="10008" max="10008" width="17.140625" style="21" customWidth="1"/>
    <col min="10009" max="10009" width="1.28515625" style="21" customWidth="1"/>
    <col min="10010" max="10010" width="17.140625" style="21" customWidth="1"/>
    <col min="10011" max="10011" width="1.28515625" style="21" customWidth="1"/>
    <col min="10012" max="10012" width="17.140625" style="21" customWidth="1"/>
    <col min="10013" max="10013" width="1.28515625" style="21" customWidth="1"/>
    <col min="10014" max="10014" width="17.140625" style="21" customWidth="1"/>
    <col min="10015" max="10015" width="1.28515625" style="21" customWidth="1"/>
    <col min="10016" max="10016" width="17.140625" style="21" customWidth="1"/>
    <col min="10017" max="10017" width="1.28515625" style="21" customWidth="1"/>
    <col min="10018" max="10018" width="17.140625" style="21" customWidth="1"/>
    <col min="10019" max="10019" width="1.28515625" style="21" customWidth="1"/>
    <col min="10020" max="10020" width="17.140625" style="21" customWidth="1"/>
    <col min="10021" max="10021" width="1.28515625" style="21" customWidth="1"/>
    <col min="10022" max="10022" width="17.140625" style="21" customWidth="1"/>
    <col min="10023" max="10240" width="9.140625" style="21"/>
    <col min="10241" max="10241" width="2.7109375" style="21" customWidth="1"/>
    <col min="10242" max="10242" width="3.85546875" style="21" customWidth="1"/>
    <col min="10243" max="10243" width="37" style="21" customWidth="1"/>
    <col min="10244" max="10244" width="17.140625" style="21" customWidth="1"/>
    <col min="10245" max="10245" width="1.28515625" style="21" customWidth="1"/>
    <col min="10246" max="10246" width="17.140625" style="21" customWidth="1"/>
    <col min="10247" max="10247" width="1.28515625" style="21" customWidth="1"/>
    <col min="10248" max="10248" width="17.140625" style="21" customWidth="1"/>
    <col min="10249" max="10249" width="1.28515625" style="21" customWidth="1"/>
    <col min="10250" max="10250" width="17.140625" style="21" customWidth="1"/>
    <col min="10251" max="10251" width="1.28515625" style="21" customWidth="1"/>
    <col min="10252" max="10252" width="17.140625" style="21" customWidth="1"/>
    <col min="10253" max="10253" width="1.28515625" style="21" customWidth="1"/>
    <col min="10254" max="10254" width="17.140625" style="21" customWidth="1"/>
    <col min="10255" max="10255" width="1.28515625" style="21" customWidth="1"/>
    <col min="10256" max="10256" width="17.140625" style="21" customWidth="1"/>
    <col min="10257" max="10257" width="1.28515625" style="21" customWidth="1"/>
    <col min="10258" max="10258" width="17.140625" style="21" customWidth="1"/>
    <col min="10259" max="10259" width="1.28515625" style="21" customWidth="1"/>
    <col min="10260" max="10260" width="17.140625" style="21" customWidth="1"/>
    <col min="10261" max="10261" width="1.28515625" style="21" customWidth="1"/>
    <col min="10262" max="10262" width="17.140625" style="21" customWidth="1"/>
    <col min="10263" max="10263" width="1.28515625" style="21" customWidth="1"/>
    <col min="10264" max="10264" width="17.140625" style="21" customWidth="1"/>
    <col min="10265" max="10265" width="1.28515625" style="21" customWidth="1"/>
    <col min="10266" max="10266" width="17.140625" style="21" customWidth="1"/>
    <col min="10267" max="10267" width="1.28515625" style="21" customWidth="1"/>
    <col min="10268" max="10268" width="17.140625" style="21" customWidth="1"/>
    <col min="10269" max="10269" width="1.28515625" style="21" customWidth="1"/>
    <col min="10270" max="10270" width="17.140625" style="21" customWidth="1"/>
    <col min="10271" max="10271" width="1.28515625" style="21" customWidth="1"/>
    <col min="10272" max="10272" width="17.140625" style="21" customWidth="1"/>
    <col min="10273" max="10273" width="1.28515625" style="21" customWidth="1"/>
    <col min="10274" max="10274" width="17.140625" style="21" customWidth="1"/>
    <col min="10275" max="10275" width="1.28515625" style="21" customWidth="1"/>
    <col min="10276" max="10276" width="17.140625" style="21" customWidth="1"/>
    <col min="10277" max="10277" width="1.28515625" style="21" customWidth="1"/>
    <col min="10278" max="10278" width="17.140625" style="21" customWidth="1"/>
    <col min="10279" max="10496" width="9.140625" style="21"/>
    <col min="10497" max="10497" width="2.7109375" style="21" customWidth="1"/>
    <col min="10498" max="10498" width="3.85546875" style="21" customWidth="1"/>
    <col min="10499" max="10499" width="37" style="21" customWidth="1"/>
    <col min="10500" max="10500" width="17.140625" style="21" customWidth="1"/>
    <col min="10501" max="10501" width="1.28515625" style="21" customWidth="1"/>
    <col min="10502" max="10502" width="17.140625" style="21" customWidth="1"/>
    <col min="10503" max="10503" width="1.28515625" style="21" customWidth="1"/>
    <col min="10504" max="10504" width="17.140625" style="21" customWidth="1"/>
    <col min="10505" max="10505" width="1.28515625" style="21" customWidth="1"/>
    <col min="10506" max="10506" width="17.140625" style="21" customWidth="1"/>
    <col min="10507" max="10507" width="1.28515625" style="21" customWidth="1"/>
    <col min="10508" max="10508" width="17.140625" style="21" customWidth="1"/>
    <col min="10509" max="10509" width="1.28515625" style="21" customWidth="1"/>
    <col min="10510" max="10510" width="17.140625" style="21" customWidth="1"/>
    <col min="10511" max="10511" width="1.28515625" style="21" customWidth="1"/>
    <col min="10512" max="10512" width="17.140625" style="21" customWidth="1"/>
    <col min="10513" max="10513" width="1.28515625" style="21" customWidth="1"/>
    <col min="10514" max="10514" width="17.140625" style="21" customWidth="1"/>
    <col min="10515" max="10515" width="1.28515625" style="21" customWidth="1"/>
    <col min="10516" max="10516" width="17.140625" style="21" customWidth="1"/>
    <col min="10517" max="10517" width="1.28515625" style="21" customWidth="1"/>
    <col min="10518" max="10518" width="17.140625" style="21" customWidth="1"/>
    <col min="10519" max="10519" width="1.28515625" style="21" customWidth="1"/>
    <col min="10520" max="10520" width="17.140625" style="21" customWidth="1"/>
    <col min="10521" max="10521" width="1.28515625" style="21" customWidth="1"/>
    <col min="10522" max="10522" width="17.140625" style="21" customWidth="1"/>
    <col min="10523" max="10523" width="1.28515625" style="21" customWidth="1"/>
    <col min="10524" max="10524" width="17.140625" style="21" customWidth="1"/>
    <col min="10525" max="10525" width="1.28515625" style="21" customWidth="1"/>
    <col min="10526" max="10526" width="17.140625" style="21" customWidth="1"/>
    <col min="10527" max="10527" width="1.28515625" style="21" customWidth="1"/>
    <col min="10528" max="10528" width="17.140625" style="21" customWidth="1"/>
    <col min="10529" max="10529" width="1.28515625" style="21" customWidth="1"/>
    <col min="10530" max="10530" width="17.140625" style="21" customWidth="1"/>
    <col min="10531" max="10531" width="1.28515625" style="21" customWidth="1"/>
    <col min="10532" max="10532" width="17.140625" style="21" customWidth="1"/>
    <col min="10533" max="10533" width="1.28515625" style="21" customWidth="1"/>
    <col min="10534" max="10534" width="17.140625" style="21" customWidth="1"/>
    <col min="10535" max="10752" width="9.140625" style="21"/>
    <col min="10753" max="10753" width="2.7109375" style="21" customWidth="1"/>
    <col min="10754" max="10754" width="3.85546875" style="21" customWidth="1"/>
    <col min="10755" max="10755" width="37" style="21" customWidth="1"/>
    <col min="10756" max="10756" width="17.140625" style="21" customWidth="1"/>
    <col min="10757" max="10757" width="1.28515625" style="21" customWidth="1"/>
    <col min="10758" max="10758" width="17.140625" style="21" customWidth="1"/>
    <col min="10759" max="10759" width="1.28515625" style="21" customWidth="1"/>
    <col min="10760" max="10760" width="17.140625" style="21" customWidth="1"/>
    <col min="10761" max="10761" width="1.28515625" style="21" customWidth="1"/>
    <col min="10762" max="10762" width="17.140625" style="21" customWidth="1"/>
    <col min="10763" max="10763" width="1.28515625" style="21" customWidth="1"/>
    <col min="10764" max="10764" width="17.140625" style="21" customWidth="1"/>
    <col min="10765" max="10765" width="1.28515625" style="21" customWidth="1"/>
    <col min="10766" max="10766" width="17.140625" style="21" customWidth="1"/>
    <col min="10767" max="10767" width="1.28515625" style="21" customWidth="1"/>
    <col min="10768" max="10768" width="17.140625" style="21" customWidth="1"/>
    <col min="10769" max="10769" width="1.28515625" style="21" customWidth="1"/>
    <col min="10770" max="10770" width="17.140625" style="21" customWidth="1"/>
    <col min="10771" max="10771" width="1.28515625" style="21" customWidth="1"/>
    <col min="10772" max="10772" width="17.140625" style="21" customWidth="1"/>
    <col min="10773" max="10773" width="1.28515625" style="21" customWidth="1"/>
    <col min="10774" max="10774" width="17.140625" style="21" customWidth="1"/>
    <col min="10775" max="10775" width="1.28515625" style="21" customWidth="1"/>
    <col min="10776" max="10776" width="17.140625" style="21" customWidth="1"/>
    <col min="10777" max="10777" width="1.28515625" style="21" customWidth="1"/>
    <col min="10778" max="10778" width="17.140625" style="21" customWidth="1"/>
    <col min="10779" max="10779" width="1.28515625" style="21" customWidth="1"/>
    <col min="10780" max="10780" width="17.140625" style="21" customWidth="1"/>
    <col min="10781" max="10781" width="1.28515625" style="21" customWidth="1"/>
    <col min="10782" max="10782" width="17.140625" style="21" customWidth="1"/>
    <col min="10783" max="10783" width="1.28515625" style="21" customWidth="1"/>
    <col min="10784" max="10784" width="17.140625" style="21" customWidth="1"/>
    <col min="10785" max="10785" width="1.28515625" style="21" customWidth="1"/>
    <col min="10786" max="10786" width="17.140625" style="21" customWidth="1"/>
    <col min="10787" max="10787" width="1.28515625" style="21" customWidth="1"/>
    <col min="10788" max="10788" width="17.140625" style="21" customWidth="1"/>
    <col min="10789" max="10789" width="1.28515625" style="21" customWidth="1"/>
    <col min="10790" max="10790" width="17.140625" style="21" customWidth="1"/>
    <col min="10791" max="11008" width="9.140625" style="21"/>
    <col min="11009" max="11009" width="2.7109375" style="21" customWidth="1"/>
    <col min="11010" max="11010" width="3.85546875" style="21" customWidth="1"/>
    <col min="11011" max="11011" width="37" style="21" customWidth="1"/>
    <col min="11012" max="11012" width="17.140625" style="21" customWidth="1"/>
    <col min="11013" max="11013" width="1.28515625" style="21" customWidth="1"/>
    <col min="11014" max="11014" width="17.140625" style="21" customWidth="1"/>
    <col min="11015" max="11015" width="1.28515625" style="21" customWidth="1"/>
    <col min="11016" max="11016" width="17.140625" style="21" customWidth="1"/>
    <col min="11017" max="11017" width="1.28515625" style="21" customWidth="1"/>
    <col min="11018" max="11018" width="17.140625" style="21" customWidth="1"/>
    <col min="11019" max="11019" width="1.28515625" style="21" customWidth="1"/>
    <col min="11020" max="11020" width="17.140625" style="21" customWidth="1"/>
    <col min="11021" max="11021" width="1.28515625" style="21" customWidth="1"/>
    <col min="11022" max="11022" width="17.140625" style="21" customWidth="1"/>
    <col min="11023" max="11023" width="1.28515625" style="21" customWidth="1"/>
    <col min="11024" max="11024" width="17.140625" style="21" customWidth="1"/>
    <col min="11025" max="11025" width="1.28515625" style="21" customWidth="1"/>
    <col min="11026" max="11026" width="17.140625" style="21" customWidth="1"/>
    <col min="11027" max="11027" width="1.28515625" style="21" customWidth="1"/>
    <col min="11028" max="11028" width="17.140625" style="21" customWidth="1"/>
    <col min="11029" max="11029" width="1.28515625" style="21" customWidth="1"/>
    <col min="11030" max="11030" width="17.140625" style="21" customWidth="1"/>
    <col min="11031" max="11031" width="1.28515625" style="21" customWidth="1"/>
    <col min="11032" max="11032" width="17.140625" style="21" customWidth="1"/>
    <col min="11033" max="11033" width="1.28515625" style="21" customWidth="1"/>
    <col min="11034" max="11034" width="17.140625" style="21" customWidth="1"/>
    <col min="11035" max="11035" width="1.28515625" style="21" customWidth="1"/>
    <col min="11036" max="11036" width="17.140625" style="21" customWidth="1"/>
    <col min="11037" max="11037" width="1.28515625" style="21" customWidth="1"/>
    <col min="11038" max="11038" width="17.140625" style="21" customWidth="1"/>
    <col min="11039" max="11039" width="1.28515625" style="21" customWidth="1"/>
    <col min="11040" max="11040" width="17.140625" style="21" customWidth="1"/>
    <col min="11041" max="11041" width="1.28515625" style="21" customWidth="1"/>
    <col min="11042" max="11042" width="17.140625" style="21" customWidth="1"/>
    <col min="11043" max="11043" width="1.28515625" style="21" customWidth="1"/>
    <col min="11044" max="11044" width="17.140625" style="21" customWidth="1"/>
    <col min="11045" max="11045" width="1.28515625" style="21" customWidth="1"/>
    <col min="11046" max="11046" width="17.140625" style="21" customWidth="1"/>
    <col min="11047" max="11264" width="9.140625" style="21"/>
    <col min="11265" max="11265" width="2.7109375" style="21" customWidth="1"/>
    <col min="11266" max="11266" width="3.85546875" style="21" customWidth="1"/>
    <col min="11267" max="11267" width="37" style="21" customWidth="1"/>
    <col min="11268" max="11268" width="17.140625" style="21" customWidth="1"/>
    <col min="11269" max="11269" width="1.28515625" style="21" customWidth="1"/>
    <col min="11270" max="11270" width="17.140625" style="21" customWidth="1"/>
    <col min="11271" max="11271" width="1.28515625" style="21" customWidth="1"/>
    <col min="11272" max="11272" width="17.140625" style="21" customWidth="1"/>
    <col min="11273" max="11273" width="1.28515625" style="21" customWidth="1"/>
    <col min="11274" max="11274" width="17.140625" style="21" customWidth="1"/>
    <col min="11275" max="11275" width="1.28515625" style="21" customWidth="1"/>
    <col min="11276" max="11276" width="17.140625" style="21" customWidth="1"/>
    <col min="11277" max="11277" width="1.28515625" style="21" customWidth="1"/>
    <col min="11278" max="11278" width="17.140625" style="21" customWidth="1"/>
    <col min="11279" max="11279" width="1.28515625" style="21" customWidth="1"/>
    <col min="11280" max="11280" width="17.140625" style="21" customWidth="1"/>
    <col min="11281" max="11281" width="1.28515625" style="21" customWidth="1"/>
    <col min="11282" max="11282" width="17.140625" style="21" customWidth="1"/>
    <col min="11283" max="11283" width="1.28515625" style="21" customWidth="1"/>
    <col min="11284" max="11284" width="17.140625" style="21" customWidth="1"/>
    <col min="11285" max="11285" width="1.28515625" style="21" customWidth="1"/>
    <col min="11286" max="11286" width="17.140625" style="21" customWidth="1"/>
    <col min="11287" max="11287" width="1.28515625" style="21" customWidth="1"/>
    <col min="11288" max="11288" width="17.140625" style="21" customWidth="1"/>
    <col min="11289" max="11289" width="1.28515625" style="21" customWidth="1"/>
    <col min="11290" max="11290" width="17.140625" style="21" customWidth="1"/>
    <col min="11291" max="11291" width="1.28515625" style="21" customWidth="1"/>
    <col min="11292" max="11292" width="17.140625" style="21" customWidth="1"/>
    <col min="11293" max="11293" width="1.28515625" style="21" customWidth="1"/>
    <col min="11294" max="11294" width="17.140625" style="21" customWidth="1"/>
    <col min="11295" max="11295" width="1.28515625" style="21" customWidth="1"/>
    <col min="11296" max="11296" width="17.140625" style="21" customWidth="1"/>
    <col min="11297" max="11297" width="1.28515625" style="21" customWidth="1"/>
    <col min="11298" max="11298" width="17.140625" style="21" customWidth="1"/>
    <col min="11299" max="11299" width="1.28515625" style="21" customWidth="1"/>
    <col min="11300" max="11300" width="17.140625" style="21" customWidth="1"/>
    <col min="11301" max="11301" width="1.28515625" style="21" customWidth="1"/>
    <col min="11302" max="11302" width="17.140625" style="21" customWidth="1"/>
    <col min="11303" max="11520" width="9.140625" style="21"/>
    <col min="11521" max="11521" width="2.7109375" style="21" customWidth="1"/>
    <col min="11522" max="11522" width="3.85546875" style="21" customWidth="1"/>
    <col min="11523" max="11523" width="37" style="21" customWidth="1"/>
    <col min="11524" max="11524" width="17.140625" style="21" customWidth="1"/>
    <col min="11525" max="11525" width="1.28515625" style="21" customWidth="1"/>
    <col min="11526" max="11526" width="17.140625" style="21" customWidth="1"/>
    <col min="11527" max="11527" width="1.28515625" style="21" customWidth="1"/>
    <col min="11528" max="11528" width="17.140625" style="21" customWidth="1"/>
    <col min="11529" max="11529" width="1.28515625" style="21" customWidth="1"/>
    <col min="11530" max="11530" width="17.140625" style="21" customWidth="1"/>
    <col min="11531" max="11531" width="1.28515625" style="21" customWidth="1"/>
    <col min="11532" max="11532" width="17.140625" style="21" customWidth="1"/>
    <col min="11533" max="11533" width="1.28515625" style="21" customWidth="1"/>
    <col min="11534" max="11534" width="17.140625" style="21" customWidth="1"/>
    <col min="11535" max="11535" width="1.28515625" style="21" customWidth="1"/>
    <col min="11536" max="11536" width="17.140625" style="21" customWidth="1"/>
    <col min="11537" max="11537" width="1.28515625" style="21" customWidth="1"/>
    <col min="11538" max="11538" width="17.140625" style="21" customWidth="1"/>
    <col min="11539" max="11539" width="1.28515625" style="21" customWidth="1"/>
    <col min="11540" max="11540" width="17.140625" style="21" customWidth="1"/>
    <col min="11541" max="11541" width="1.28515625" style="21" customWidth="1"/>
    <col min="11542" max="11542" width="17.140625" style="21" customWidth="1"/>
    <col min="11543" max="11543" width="1.28515625" style="21" customWidth="1"/>
    <col min="11544" max="11544" width="17.140625" style="21" customWidth="1"/>
    <col min="11545" max="11545" width="1.28515625" style="21" customWidth="1"/>
    <col min="11546" max="11546" width="17.140625" style="21" customWidth="1"/>
    <col min="11547" max="11547" width="1.28515625" style="21" customWidth="1"/>
    <col min="11548" max="11548" width="17.140625" style="21" customWidth="1"/>
    <col min="11549" max="11549" width="1.28515625" style="21" customWidth="1"/>
    <col min="11550" max="11550" width="17.140625" style="21" customWidth="1"/>
    <col min="11551" max="11551" width="1.28515625" style="21" customWidth="1"/>
    <col min="11552" max="11552" width="17.140625" style="21" customWidth="1"/>
    <col min="11553" max="11553" width="1.28515625" style="21" customWidth="1"/>
    <col min="11554" max="11554" width="17.140625" style="21" customWidth="1"/>
    <col min="11555" max="11555" width="1.28515625" style="21" customWidth="1"/>
    <col min="11556" max="11556" width="17.140625" style="21" customWidth="1"/>
    <col min="11557" max="11557" width="1.28515625" style="21" customWidth="1"/>
    <col min="11558" max="11558" width="17.140625" style="21" customWidth="1"/>
    <col min="11559" max="11776" width="9.140625" style="21"/>
    <col min="11777" max="11777" width="2.7109375" style="21" customWidth="1"/>
    <col min="11778" max="11778" width="3.85546875" style="21" customWidth="1"/>
    <col min="11779" max="11779" width="37" style="21" customWidth="1"/>
    <col min="11780" max="11780" width="17.140625" style="21" customWidth="1"/>
    <col min="11781" max="11781" width="1.28515625" style="21" customWidth="1"/>
    <col min="11782" max="11782" width="17.140625" style="21" customWidth="1"/>
    <col min="11783" max="11783" width="1.28515625" style="21" customWidth="1"/>
    <col min="11784" max="11784" width="17.140625" style="21" customWidth="1"/>
    <col min="11785" max="11785" width="1.28515625" style="21" customWidth="1"/>
    <col min="11786" max="11786" width="17.140625" style="21" customWidth="1"/>
    <col min="11787" max="11787" width="1.28515625" style="21" customWidth="1"/>
    <col min="11788" max="11788" width="17.140625" style="21" customWidth="1"/>
    <col min="11789" max="11789" width="1.28515625" style="21" customWidth="1"/>
    <col min="11790" max="11790" width="17.140625" style="21" customWidth="1"/>
    <col min="11791" max="11791" width="1.28515625" style="21" customWidth="1"/>
    <col min="11792" max="11792" width="17.140625" style="21" customWidth="1"/>
    <col min="11793" max="11793" width="1.28515625" style="21" customWidth="1"/>
    <col min="11794" max="11794" width="17.140625" style="21" customWidth="1"/>
    <col min="11795" max="11795" width="1.28515625" style="21" customWidth="1"/>
    <col min="11796" max="11796" width="17.140625" style="21" customWidth="1"/>
    <col min="11797" max="11797" width="1.28515625" style="21" customWidth="1"/>
    <col min="11798" max="11798" width="17.140625" style="21" customWidth="1"/>
    <col min="11799" max="11799" width="1.28515625" style="21" customWidth="1"/>
    <col min="11800" max="11800" width="17.140625" style="21" customWidth="1"/>
    <col min="11801" max="11801" width="1.28515625" style="21" customWidth="1"/>
    <col min="11802" max="11802" width="17.140625" style="21" customWidth="1"/>
    <col min="11803" max="11803" width="1.28515625" style="21" customWidth="1"/>
    <col min="11804" max="11804" width="17.140625" style="21" customWidth="1"/>
    <col min="11805" max="11805" width="1.28515625" style="21" customWidth="1"/>
    <col min="11806" max="11806" width="17.140625" style="21" customWidth="1"/>
    <col min="11807" max="11807" width="1.28515625" style="21" customWidth="1"/>
    <col min="11808" max="11808" width="17.140625" style="21" customWidth="1"/>
    <col min="11809" max="11809" width="1.28515625" style="21" customWidth="1"/>
    <col min="11810" max="11810" width="17.140625" style="21" customWidth="1"/>
    <col min="11811" max="11811" width="1.28515625" style="21" customWidth="1"/>
    <col min="11812" max="11812" width="17.140625" style="21" customWidth="1"/>
    <col min="11813" max="11813" width="1.28515625" style="21" customWidth="1"/>
    <col min="11814" max="11814" width="17.140625" style="21" customWidth="1"/>
    <col min="11815" max="12032" width="9.140625" style="21"/>
    <col min="12033" max="12033" width="2.7109375" style="21" customWidth="1"/>
    <col min="12034" max="12034" width="3.85546875" style="21" customWidth="1"/>
    <col min="12035" max="12035" width="37" style="21" customWidth="1"/>
    <col min="12036" max="12036" width="17.140625" style="21" customWidth="1"/>
    <col min="12037" max="12037" width="1.28515625" style="21" customWidth="1"/>
    <col min="12038" max="12038" width="17.140625" style="21" customWidth="1"/>
    <col min="12039" max="12039" width="1.28515625" style="21" customWidth="1"/>
    <col min="12040" max="12040" width="17.140625" style="21" customWidth="1"/>
    <col min="12041" max="12041" width="1.28515625" style="21" customWidth="1"/>
    <col min="12042" max="12042" width="17.140625" style="21" customWidth="1"/>
    <col min="12043" max="12043" width="1.28515625" style="21" customWidth="1"/>
    <col min="12044" max="12044" width="17.140625" style="21" customWidth="1"/>
    <col min="12045" max="12045" width="1.28515625" style="21" customWidth="1"/>
    <col min="12046" max="12046" width="17.140625" style="21" customWidth="1"/>
    <col min="12047" max="12047" width="1.28515625" style="21" customWidth="1"/>
    <col min="12048" max="12048" width="17.140625" style="21" customWidth="1"/>
    <col min="12049" max="12049" width="1.28515625" style="21" customWidth="1"/>
    <col min="12050" max="12050" width="17.140625" style="21" customWidth="1"/>
    <col min="12051" max="12051" width="1.28515625" style="21" customWidth="1"/>
    <col min="12052" max="12052" width="17.140625" style="21" customWidth="1"/>
    <col min="12053" max="12053" width="1.28515625" style="21" customWidth="1"/>
    <col min="12054" max="12054" width="17.140625" style="21" customWidth="1"/>
    <col min="12055" max="12055" width="1.28515625" style="21" customWidth="1"/>
    <col min="12056" max="12056" width="17.140625" style="21" customWidth="1"/>
    <col min="12057" max="12057" width="1.28515625" style="21" customWidth="1"/>
    <col min="12058" max="12058" width="17.140625" style="21" customWidth="1"/>
    <col min="12059" max="12059" width="1.28515625" style="21" customWidth="1"/>
    <col min="12060" max="12060" width="17.140625" style="21" customWidth="1"/>
    <col min="12061" max="12061" width="1.28515625" style="21" customWidth="1"/>
    <col min="12062" max="12062" width="17.140625" style="21" customWidth="1"/>
    <col min="12063" max="12063" width="1.28515625" style="21" customWidth="1"/>
    <col min="12064" max="12064" width="17.140625" style="21" customWidth="1"/>
    <col min="12065" max="12065" width="1.28515625" style="21" customWidth="1"/>
    <col min="12066" max="12066" width="17.140625" style="21" customWidth="1"/>
    <col min="12067" max="12067" width="1.28515625" style="21" customWidth="1"/>
    <col min="12068" max="12068" width="17.140625" style="21" customWidth="1"/>
    <col min="12069" max="12069" width="1.28515625" style="21" customWidth="1"/>
    <col min="12070" max="12070" width="17.140625" style="21" customWidth="1"/>
    <col min="12071" max="12288" width="9.140625" style="21"/>
    <col min="12289" max="12289" width="2.7109375" style="21" customWidth="1"/>
    <col min="12290" max="12290" width="3.85546875" style="21" customWidth="1"/>
    <col min="12291" max="12291" width="37" style="21" customWidth="1"/>
    <col min="12292" max="12292" width="17.140625" style="21" customWidth="1"/>
    <col min="12293" max="12293" width="1.28515625" style="21" customWidth="1"/>
    <col min="12294" max="12294" width="17.140625" style="21" customWidth="1"/>
    <col min="12295" max="12295" width="1.28515625" style="21" customWidth="1"/>
    <col min="12296" max="12296" width="17.140625" style="21" customWidth="1"/>
    <col min="12297" max="12297" width="1.28515625" style="21" customWidth="1"/>
    <col min="12298" max="12298" width="17.140625" style="21" customWidth="1"/>
    <col min="12299" max="12299" width="1.28515625" style="21" customWidth="1"/>
    <col min="12300" max="12300" width="17.140625" style="21" customWidth="1"/>
    <col min="12301" max="12301" width="1.28515625" style="21" customWidth="1"/>
    <col min="12302" max="12302" width="17.140625" style="21" customWidth="1"/>
    <col min="12303" max="12303" width="1.28515625" style="21" customWidth="1"/>
    <col min="12304" max="12304" width="17.140625" style="21" customWidth="1"/>
    <col min="12305" max="12305" width="1.28515625" style="21" customWidth="1"/>
    <col min="12306" max="12306" width="17.140625" style="21" customWidth="1"/>
    <col min="12307" max="12307" width="1.28515625" style="21" customWidth="1"/>
    <col min="12308" max="12308" width="17.140625" style="21" customWidth="1"/>
    <col min="12309" max="12309" width="1.28515625" style="21" customWidth="1"/>
    <col min="12310" max="12310" width="17.140625" style="21" customWidth="1"/>
    <col min="12311" max="12311" width="1.28515625" style="21" customWidth="1"/>
    <col min="12312" max="12312" width="17.140625" style="21" customWidth="1"/>
    <col min="12313" max="12313" width="1.28515625" style="21" customWidth="1"/>
    <col min="12314" max="12314" width="17.140625" style="21" customWidth="1"/>
    <col min="12315" max="12315" width="1.28515625" style="21" customWidth="1"/>
    <col min="12316" max="12316" width="17.140625" style="21" customWidth="1"/>
    <col min="12317" max="12317" width="1.28515625" style="21" customWidth="1"/>
    <col min="12318" max="12318" width="17.140625" style="21" customWidth="1"/>
    <col min="12319" max="12319" width="1.28515625" style="21" customWidth="1"/>
    <col min="12320" max="12320" width="17.140625" style="21" customWidth="1"/>
    <col min="12321" max="12321" width="1.28515625" style="21" customWidth="1"/>
    <col min="12322" max="12322" width="17.140625" style="21" customWidth="1"/>
    <col min="12323" max="12323" width="1.28515625" style="21" customWidth="1"/>
    <col min="12324" max="12324" width="17.140625" style="21" customWidth="1"/>
    <col min="12325" max="12325" width="1.28515625" style="21" customWidth="1"/>
    <col min="12326" max="12326" width="17.140625" style="21" customWidth="1"/>
    <col min="12327" max="12544" width="9.140625" style="21"/>
    <col min="12545" max="12545" width="2.7109375" style="21" customWidth="1"/>
    <col min="12546" max="12546" width="3.85546875" style="21" customWidth="1"/>
    <col min="12547" max="12547" width="37" style="21" customWidth="1"/>
    <col min="12548" max="12548" width="17.140625" style="21" customWidth="1"/>
    <col min="12549" max="12549" width="1.28515625" style="21" customWidth="1"/>
    <col min="12550" max="12550" width="17.140625" style="21" customWidth="1"/>
    <col min="12551" max="12551" width="1.28515625" style="21" customWidth="1"/>
    <col min="12552" max="12552" width="17.140625" style="21" customWidth="1"/>
    <col min="12553" max="12553" width="1.28515625" style="21" customWidth="1"/>
    <col min="12554" max="12554" width="17.140625" style="21" customWidth="1"/>
    <col min="12555" max="12555" width="1.28515625" style="21" customWidth="1"/>
    <col min="12556" max="12556" width="17.140625" style="21" customWidth="1"/>
    <col min="12557" max="12557" width="1.28515625" style="21" customWidth="1"/>
    <col min="12558" max="12558" width="17.140625" style="21" customWidth="1"/>
    <col min="12559" max="12559" width="1.28515625" style="21" customWidth="1"/>
    <col min="12560" max="12560" width="17.140625" style="21" customWidth="1"/>
    <col min="12561" max="12561" width="1.28515625" style="21" customWidth="1"/>
    <col min="12562" max="12562" width="17.140625" style="21" customWidth="1"/>
    <col min="12563" max="12563" width="1.28515625" style="21" customWidth="1"/>
    <col min="12564" max="12564" width="17.140625" style="21" customWidth="1"/>
    <col min="12565" max="12565" width="1.28515625" style="21" customWidth="1"/>
    <col min="12566" max="12566" width="17.140625" style="21" customWidth="1"/>
    <col min="12567" max="12567" width="1.28515625" style="21" customWidth="1"/>
    <col min="12568" max="12568" width="17.140625" style="21" customWidth="1"/>
    <col min="12569" max="12569" width="1.28515625" style="21" customWidth="1"/>
    <col min="12570" max="12570" width="17.140625" style="21" customWidth="1"/>
    <col min="12571" max="12571" width="1.28515625" style="21" customWidth="1"/>
    <col min="12572" max="12572" width="17.140625" style="21" customWidth="1"/>
    <col min="12573" max="12573" width="1.28515625" style="21" customWidth="1"/>
    <col min="12574" max="12574" width="17.140625" style="21" customWidth="1"/>
    <col min="12575" max="12575" width="1.28515625" style="21" customWidth="1"/>
    <col min="12576" max="12576" width="17.140625" style="21" customWidth="1"/>
    <col min="12577" max="12577" width="1.28515625" style="21" customWidth="1"/>
    <col min="12578" max="12578" width="17.140625" style="21" customWidth="1"/>
    <col min="12579" max="12579" width="1.28515625" style="21" customWidth="1"/>
    <col min="12580" max="12580" width="17.140625" style="21" customWidth="1"/>
    <col min="12581" max="12581" width="1.28515625" style="21" customWidth="1"/>
    <col min="12582" max="12582" width="17.140625" style="21" customWidth="1"/>
    <col min="12583" max="12800" width="9.140625" style="21"/>
    <col min="12801" max="12801" width="2.7109375" style="21" customWidth="1"/>
    <col min="12802" max="12802" width="3.85546875" style="21" customWidth="1"/>
    <col min="12803" max="12803" width="37" style="21" customWidth="1"/>
    <col min="12804" max="12804" width="17.140625" style="21" customWidth="1"/>
    <col min="12805" max="12805" width="1.28515625" style="21" customWidth="1"/>
    <col min="12806" max="12806" width="17.140625" style="21" customWidth="1"/>
    <col min="12807" max="12807" width="1.28515625" style="21" customWidth="1"/>
    <col min="12808" max="12808" width="17.140625" style="21" customWidth="1"/>
    <col min="12809" max="12809" width="1.28515625" style="21" customWidth="1"/>
    <col min="12810" max="12810" width="17.140625" style="21" customWidth="1"/>
    <col min="12811" max="12811" width="1.28515625" style="21" customWidth="1"/>
    <col min="12812" max="12812" width="17.140625" style="21" customWidth="1"/>
    <col min="12813" max="12813" width="1.28515625" style="21" customWidth="1"/>
    <col min="12814" max="12814" width="17.140625" style="21" customWidth="1"/>
    <col min="12815" max="12815" width="1.28515625" style="21" customWidth="1"/>
    <col min="12816" max="12816" width="17.140625" style="21" customWidth="1"/>
    <col min="12817" max="12817" width="1.28515625" style="21" customWidth="1"/>
    <col min="12818" max="12818" width="17.140625" style="21" customWidth="1"/>
    <col min="12819" max="12819" width="1.28515625" style="21" customWidth="1"/>
    <col min="12820" max="12820" width="17.140625" style="21" customWidth="1"/>
    <col min="12821" max="12821" width="1.28515625" style="21" customWidth="1"/>
    <col min="12822" max="12822" width="17.140625" style="21" customWidth="1"/>
    <col min="12823" max="12823" width="1.28515625" style="21" customWidth="1"/>
    <col min="12824" max="12824" width="17.140625" style="21" customWidth="1"/>
    <col min="12825" max="12825" width="1.28515625" style="21" customWidth="1"/>
    <col min="12826" max="12826" width="17.140625" style="21" customWidth="1"/>
    <col min="12827" max="12827" width="1.28515625" style="21" customWidth="1"/>
    <col min="12828" max="12828" width="17.140625" style="21" customWidth="1"/>
    <col min="12829" max="12829" width="1.28515625" style="21" customWidth="1"/>
    <col min="12830" max="12830" width="17.140625" style="21" customWidth="1"/>
    <col min="12831" max="12831" width="1.28515625" style="21" customWidth="1"/>
    <col min="12832" max="12832" width="17.140625" style="21" customWidth="1"/>
    <col min="12833" max="12833" width="1.28515625" style="21" customWidth="1"/>
    <col min="12834" max="12834" width="17.140625" style="21" customWidth="1"/>
    <col min="12835" max="12835" width="1.28515625" style="21" customWidth="1"/>
    <col min="12836" max="12836" width="17.140625" style="21" customWidth="1"/>
    <col min="12837" max="12837" width="1.28515625" style="21" customWidth="1"/>
    <col min="12838" max="12838" width="17.140625" style="21" customWidth="1"/>
    <col min="12839" max="13056" width="9.140625" style="21"/>
    <col min="13057" max="13057" width="2.7109375" style="21" customWidth="1"/>
    <col min="13058" max="13058" width="3.85546875" style="21" customWidth="1"/>
    <col min="13059" max="13059" width="37" style="21" customWidth="1"/>
    <col min="13060" max="13060" width="17.140625" style="21" customWidth="1"/>
    <col min="13061" max="13061" width="1.28515625" style="21" customWidth="1"/>
    <col min="13062" max="13062" width="17.140625" style="21" customWidth="1"/>
    <col min="13063" max="13063" width="1.28515625" style="21" customWidth="1"/>
    <col min="13064" max="13064" width="17.140625" style="21" customWidth="1"/>
    <col min="13065" max="13065" width="1.28515625" style="21" customWidth="1"/>
    <col min="13066" max="13066" width="17.140625" style="21" customWidth="1"/>
    <col min="13067" max="13067" width="1.28515625" style="21" customWidth="1"/>
    <col min="13068" max="13068" width="17.140625" style="21" customWidth="1"/>
    <col min="13069" max="13069" width="1.28515625" style="21" customWidth="1"/>
    <col min="13070" max="13070" width="17.140625" style="21" customWidth="1"/>
    <col min="13071" max="13071" width="1.28515625" style="21" customWidth="1"/>
    <col min="13072" max="13072" width="17.140625" style="21" customWidth="1"/>
    <col min="13073" max="13073" width="1.28515625" style="21" customWidth="1"/>
    <col min="13074" max="13074" width="17.140625" style="21" customWidth="1"/>
    <col min="13075" max="13075" width="1.28515625" style="21" customWidth="1"/>
    <col min="13076" max="13076" width="17.140625" style="21" customWidth="1"/>
    <col min="13077" max="13077" width="1.28515625" style="21" customWidth="1"/>
    <col min="13078" max="13078" width="17.140625" style="21" customWidth="1"/>
    <col min="13079" max="13079" width="1.28515625" style="21" customWidth="1"/>
    <col min="13080" max="13080" width="17.140625" style="21" customWidth="1"/>
    <col min="13081" max="13081" width="1.28515625" style="21" customWidth="1"/>
    <col min="13082" max="13082" width="17.140625" style="21" customWidth="1"/>
    <col min="13083" max="13083" width="1.28515625" style="21" customWidth="1"/>
    <col min="13084" max="13084" width="17.140625" style="21" customWidth="1"/>
    <col min="13085" max="13085" width="1.28515625" style="21" customWidth="1"/>
    <col min="13086" max="13086" width="17.140625" style="21" customWidth="1"/>
    <col min="13087" max="13087" width="1.28515625" style="21" customWidth="1"/>
    <col min="13088" max="13088" width="17.140625" style="21" customWidth="1"/>
    <col min="13089" max="13089" width="1.28515625" style="21" customWidth="1"/>
    <col min="13090" max="13090" width="17.140625" style="21" customWidth="1"/>
    <col min="13091" max="13091" width="1.28515625" style="21" customWidth="1"/>
    <col min="13092" max="13092" width="17.140625" style="21" customWidth="1"/>
    <col min="13093" max="13093" width="1.28515625" style="21" customWidth="1"/>
    <col min="13094" max="13094" width="17.140625" style="21" customWidth="1"/>
    <col min="13095" max="13312" width="9.140625" style="21"/>
    <col min="13313" max="13313" width="2.7109375" style="21" customWidth="1"/>
    <col min="13314" max="13314" width="3.85546875" style="21" customWidth="1"/>
    <col min="13315" max="13315" width="37" style="21" customWidth="1"/>
    <col min="13316" max="13316" width="17.140625" style="21" customWidth="1"/>
    <col min="13317" max="13317" width="1.28515625" style="21" customWidth="1"/>
    <col min="13318" max="13318" width="17.140625" style="21" customWidth="1"/>
    <col min="13319" max="13319" width="1.28515625" style="21" customWidth="1"/>
    <col min="13320" max="13320" width="17.140625" style="21" customWidth="1"/>
    <col min="13321" max="13321" width="1.28515625" style="21" customWidth="1"/>
    <col min="13322" max="13322" width="17.140625" style="21" customWidth="1"/>
    <col min="13323" max="13323" width="1.28515625" style="21" customWidth="1"/>
    <col min="13324" max="13324" width="17.140625" style="21" customWidth="1"/>
    <col min="13325" max="13325" width="1.28515625" style="21" customWidth="1"/>
    <col min="13326" max="13326" width="17.140625" style="21" customWidth="1"/>
    <col min="13327" max="13327" width="1.28515625" style="21" customWidth="1"/>
    <col min="13328" max="13328" width="17.140625" style="21" customWidth="1"/>
    <col min="13329" max="13329" width="1.28515625" style="21" customWidth="1"/>
    <col min="13330" max="13330" width="17.140625" style="21" customWidth="1"/>
    <col min="13331" max="13331" width="1.28515625" style="21" customWidth="1"/>
    <col min="13332" max="13332" width="17.140625" style="21" customWidth="1"/>
    <col min="13333" max="13333" width="1.28515625" style="21" customWidth="1"/>
    <col min="13334" max="13334" width="17.140625" style="21" customWidth="1"/>
    <col min="13335" max="13335" width="1.28515625" style="21" customWidth="1"/>
    <col min="13336" max="13336" width="17.140625" style="21" customWidth="1"/>
    <col min="13337" max="13337" width="1.28515625" style="21" customWidth="1"/>
    <col min="13338" max="13338" width="17.140625" style="21" customWidth="1"/>
    <col min="13339" max="13339" width="1.28515625" style="21" customWidth="1"/>
    <col min="13340" max="13340" width="17.140625" style="21" customWidth="1"/>
    <col min="13341" max="13341" width="1.28515625" style="21" customWidth="1"/>
    <col min="13342" max="13342" width="17.140625" style="21" customWidth="1"/>
    <col min="13343" max="13343" width="1.28515625" style="21" customWidth="1"/>
    <col min="13344" max="13344" width="17.140625" style="21" customWidth="1"/>
    <col min="13345" max="13345" width="1.28515625" style="21" customWidth="1"/>
    <col min="13346" max="13346" width="17.140625" style="21" customWidth="1"/>
    <col min="13347" max="13347" width="1.28515625" style="21" customWidth="1"/>
    <col min="13348" max="13348" width="17.140625" style="21" customWidth="1"/>
    <col min="13349" max="13349" width="1.28515625" style="21" customWidth="1"/>
    <col min="13350" max="13350" width="17.140625" style="21" customWidth="1"/>
    <col min="13351" max="13568" width="9.140625" style="21"/>
    <col min="13569" max="13569" width="2.7109375" style="21" customWidth="1"/>
    <col min="13570" max="13570" width="3.85546875" style="21" customWidth="1"/>
    <col min="13571" max="13571" width="37" style="21" customWidth="1"/>
    <col min="13572" max="13572" width="17.140625" style="21" customWidth="1"/>
    <col min="13573" max="13573" width="1.28515625" style="21" customWidth="1"/>
    <col min="13574" max="13574" width="17.140625" style="21" customWidth="1"/>
    <col min="13575" max="13575" width="1.28515625" style="21" customWidth="1"/>
    <col min="13576" max="13576" width="17.140625" style="21" customWidth="1"/>
    <col min="13577" max="13577" width="1.28515625" style="21" customWidth="1"/>
    <col min="13578" max="13578" width="17.140625" style="21" customWidth="1"/>
    <col min="13579" max="13579" width="1.28515625" style="21" customWidth="1"/>
    <col min="13580" max="13580" width="17.140625" style="21" customWidth="1"/>
    <col min="13581" max="13581" width="1.28515625" style="21" customWidth="1"/>
    <col min="13582" max="13582" width="17.140625" style="21" customWidth="1"/>
    <col min="13583" max="13583" width="1.28515625" style="21" customWidth="1"/>
    <col min="13584" max="13584" width="17.140625" style="21" customWidth="1"/>
    <col min="13585" max="13585" width="1.28515625" style="21" customWidth="1"/>
    <col min="13586" max="13586" width="17.140625" style="21" customWidth="1"/>
    <col min="13587" max="13587" width="1.28515625" style="21" customWidth="1"/>
    <col min="13588" max="13588" width="17.140625" style="21" customWidth="1"/>
    <col min="13589" max="13589" width="1.28515625" style="21" customWidth="1"/>
    <col min="13590" max="13590" width="17.140625" style="21" customWidth="1"/>
    <col min="13591" max="13591" width="1.28515625" style="21" customWidth="1"/>
    <col min="13592" max="13592" width="17.140625" style="21" customWidth="1"/>
    <col min="13593" max="13593" width="1.28515625" style="21" customWidth="1"/>
    <col min="13594" max="13594" width="17.140625" style="21" customWidth="1"/>
    <col min="13595" max="13595" width="1.28515625" style="21" customWidth="1"/>
    <col min="13596" max="13596" width="17.140625" style="21" customWidth="1"/>
    <col min="13597" max="13597" width="1.28515625" style="21" customWidth="1"/>
    <col min="13598" max="13598" width="17.140625" style="21" customWidth="1"/>
    <col min="13599" max="13599" width="1.28515625" style="21" customWidth="1"/>
    <col min="13600" max="13600" width="17.140625" style="21" customWidth="1"/>
    <col min="13601" max="13601" width="1.28515625" style="21" customWidth="1"/>
    <col min="13602" max="13602" width="17.140625" style="21" customWidth="1"/>
    <col min="13603" max="13603" width="1.28515625" style="21" customWidth="1"/>
    <col min="13604" max="13604" width="17.140625" style="21" customWidth="1"/>
    <col min="13605" max="13605" width="1.28515625" style="21" customWidth="1"/>
    <col min="13606" max="13606" width="17.140625" style="21" customWidth="1"/>
    <col min="13607" max="13824" width="9.140625" style="21"/>
    <col min="13825" max="13825" width="2.7109375" style="21" customWidth="1"/>
    <col min="13826" max="13826" width="3.85546875" style="21" customWidth="1"/>
    <col min="13827" max="13827" width="37" style="21" customWidth="1"/>
    <col min="13828" max="13828" width="17.140625" style="21" customWidth="1"/>
    <col min="13829" max="13829" width="1.28515625" style="21" customWidth="1"/>
    <col min="13830" max="13830" width="17.140625" style="21" customWidth="1"/>
    <col min="13831" max="13831" width="1.28515625" style="21" customWidth="1"/>
    <col min="13832" max="13832" width="17.140625" style="21" customWidth="1"/>
    <col min="13833" max="13833" width="1.28515625" style="21" customWidth="1"/>
    <col min="13834" max="13834" width="17.140625" style="21" customWidth="1"/>
    <col min="13835" max="13835" width="1.28515625" style="21" customWidth="1"/>
    <col min="13836" max="13836" width="17.140625" style="21" customWidth="1"/>
    <col min="13837" max="13837" width="1.28515625" style="21" customWidth="1"/>
    <col min="13838" max="13838" width="17.140625" style="21" customWidth="1"/>
    <col min="13839" max="13839" width="1.28515625" style="21" customWidth="1"/>
    <col min="13840" max="13840" width="17.140625" style="21" customWidth="1"/>
    <col min="13841" max="13841" width="1.28515625" style="21" customWidth="1"/>
    <col min="13842" max="13842" width="17.140625" style="21" customWidth="1"/>
    <col min="13843" max="13843" width="1.28515625" style="21" customWidth="1"/>
    <col min="13844" max="13844" width="17.140625" style="21" customWidth="1"/>
    <col min="13845" max="13845" width="1.28515625" style="21" customWidth="1"/>
    <col min="13846" max="13846" width="17.140625" style="21" customWidth="1"/>
    <col min="13847" max="13847" width="1.28515625" style="21" customWidth="1"/>
    <col min="13848" max="13848" width="17.140625" style="21" customWidth="1"/>
    <col min="13849" max="13849" width="1.28515625" style="21" customWidth="1"/>
    <col min="13850" max="13850" width="17.140625" style="21" customWidth="1"/>
    <col min="13851" max="13851" width="1.28515625" style="21" customWidth="1"/>
    <col min="13852" max="13852" width="17.140625" style="21" customWidth="1"/>
    <col min="13853" max="13853" width="1.28515625" style="21" customWidth="1"/>
    <col min="13854" max="13854" width="17.140625" style="21" customWidth="1"/>
    <col min="13855" max="13855" width="1.28515625" style="21" customWidth="1"/>
    <col min="13856" max="13856" width="17.140625" style="21" customWidth="1"/>
    <col min="13857" max="13857" width="1.28515625" style="21" customWidth="1"/>
    <col min="13858" max="13858" width="17.140625" style="21" customWidth="1"/>
    <col min="13859" max="13859" width="1.28515625" style="21" customWidth="1"/>
    <col min="13860" max="13860" width="17.140625" style="21" customWidth="1"/>
    <col min="13861" max="13861" width="1.28515625" style="21" customWidth="1"/>
    <col min="13862" max="13862" width="17.140625" style="21" customWidth="1"/>
    <col min="13863" max="14080" width="9.140625" style="21"/>
    <col min="14081" max="14081" width="2.7109375" style="21" customWidth="1"/>
    <col min="14082" max="14082" width="3.85546875" style="21" customWidth="1"/>
    <col min="14083" max="14083" width="37" style="21" customWidth="1"/>
    <col min="14084" max="14084" width="17.140625" style="21" customWidth="1"/>
    <col min="14085" max="14085" width="1.28515625" style="21" customWidth="1"/>
    <col min="14086" max="14086" width="17.140625" style="21" customWidth="1"/>
    <col min="14087" max="14087" width="1.28515625" style="21" customWidth="1"/>
    <col min="14088" max="14088" width="17.140625" style="21" customWidth="1"/>
    <col min="14089" max="14089" width="1.28515625" style="21" customWidth="1"/>
    <col min="14090" max="14090" width="17.140625" style="21" customWidth="1"/>
    <col min="14091" max="14091" width="1.28515625" style="21" customWidth="1"/>
    <col min="14092" max="14092" width="17.140625" style="21" customWidth="1"/>
    <col min="14093" max="14093" width="1.28515625" style="21" customWidth="1"/>
    <col min="14094" max="14094" width="17.140625" style="21" customWidth="1"/>
    <col min="14095" max="14095" width="1.28515625" style="21" customWidth="1"/>
    <col min="14096" max="14096" width="17.140625" style="21" customWidth="1"/>
    <col min="14097" max="14097" width="1.28515625" style="21" customWidth="1"/>
    <col min="14098" max="14098" width="17.140625" style="21" customWidth="1"/>
    <col min="14099" max="14099" width="1.28515625" style="21" customWidth="1"/>
    <col min="14100" max="14100" width="17.140625" style="21" customWidth="1"/>
    <col min="14101" max="14101" width="1.28515625" style="21" customWidth="1"/>
    <col min="14102" max="14102" width="17.140625" style="21" customWidth="1"/>
    <col min="14103" max="14103" width="1.28515625" style="21" customWidth="1"/>
    <col min="14104" max="14104" width="17.140625" style="21" customWidth="1"/>
    <col min="14105" max="14105" width="1.28515625" style="21" customWidth="1"/>
    <col min="14106" max="14106" width="17.140625" style="21" customWidth="1"/>
    <col min="14107" max="14107" width="1.28515625" style="21" customWidth="1"/>
    <col min="14108" max="14108" width="17.140625" style="21" customWidth="1"/>
    <col min="14109" max="14109" width="1.28515625" style="21" customWidth="1"/>
    <col min="14110" max="14110" width="17.140625" style="21" customWidth="1"/>
    <col min="14111" max="14111" width="1.28515625" style="21" customWidth="1"/>
    <col min="14112" max="14112" width="17.140625" style="21" customWidth="1"/>
    <col min="14113" max="14113" width="1.28515625" style="21" customWidth="1"/>
    <col min="14114" max="14114" width="17.140625" style="21" customWidth="1"/>
    <col min="14115" max="14115" width="1.28515625" style="21" customWidth="1"/>
    <col min="14116" max="14116" width="17.140625" style="21" customWidth="1"/>
    <col min="14117" max="14117" width="1.28515625" style="21" customWidth="1"/>
    <col min="14118" max="14118" width="17.140625" style="21" customWidth="1"/>
    <col min="14119" max="14336" width="9.140625" style="21"/>
    <col min="14337" max="14337" width="2.7109375" style="21" customWidth="1"/>
    <col min="14338" max="14338" width="3.85546875" style="21" customWidth="1"/>
    <col min="14339" max="14339" width="37" style="21" customWidth="1"/>
    <col min="14340" max="14340" width="17.140625" style="21" customWidth="1"/>
    <col min="14341" max="14341" width="1.28515625" style="21" customWidth="1"/>
    <col min="14342" max="14342" width="17.140625" style="21" customWidth="1"/>
    <col min="14343" max="14343" width="1.28515625" style="21" customWidth="1"/>
    <col min="14344" max="14344" width="17.140625" style="21" customWidth="1"/>
    <col min="14345" max="14345" width="1.28515625" style="21" customWidth="1"/>
    <col min="14346" max="14346" width="17.140625" style="21" customWidth="1"/>
    <col min="14347" max="14347" width="1.28515625" style="21" customWidth="1"/>
    <col min="14348" max="14348" width="17.140625" style="21" customWidth="1"/>
    <col min="14349" max="14349" width="1.28515625" style="21" customWidth="1"/>
    <col min="14350" max="14350" width="17.140625" style="21" customWidth="1"/>
    <col min="14351" max="14351" width="1.28515625" style="21" customWidth="1"/>
    <col min="14352" max="14352" width="17.140625" style="21" customWidth="1"/>
    <col min="14353" max="14353" width="1.28515625" style="21" customWidth="1"/>
    <col min="14354" max="14354" width="17.140625" style="21" customWidth="1"/>
    <col min="14355" max="14355" width="1.28515625" style="21" customWidth="1"/>
    <col min="14356" max="14356" width="17.140625" style="21" customWidth="1"/>
    <col min="14357" max="14357" width="1.28515625" style="21" customWidth="1"/>
    <col min="14358" max="14358" width="17.140625" style="21" customWidth="1"/>
    <col min="14359" max="14359" width="1.28515625" style="21" customWidth="1"/>
    <col min="14360" max="14360" width="17.140625" style="21" customWidth="1"/>
    <col min="14361" max="14361" width="1.28515625" style="21" customWidth="1"/>
    <col min="14362" max="14362" width="17.140625" style="21" customWidth="1"/>
    <col min="14363" max="14363" width="1.28515625" style="21" customWidth="1"/>
    <col min="14364" max="14364" width="17.140625" style="21" customWidth="1"/>
    <col min="14365" max="14365" width="1.28515625" style="21" customWidth="1"/>
    <col min="14366" max="14366" width="17.140625" style="21" customWidth="1"/>
    <col min="14367" max="14367" width="1.28515625" style="21" customWidth="1"/>
    <col min="14368" max="14368" width="17.140625" style="21" customWidth="1"/>
    <col min="14369" max="14369" width="1.28515625" style="21" customWidth="1"/>
    <col min="14370" max="14370" width="17.140625" style="21" customWidth="1"/>
    <col min="14371" max="14371" width="1.28515625" style="21" customWidth="1"/>
    <col min="14372" max="14372" width="17.140625" style="21" customWidth="1"/>
    <col min="14373" max="14373" width="1.28515625" style="21" customWidth="1"/>
    <col min="14374" max="14374" width="17.140625" style="21" customWidth="1"/>
    <col min="14375" max="14592" width="9.140625" style="21"/>
    <col min="14593" max="14593" width="2.7109375" style="21" customWidth="1"/>
    <col min="14594" max="14594" width="3.85546875" style="21" customWidth="1"/>
    <col min="14595" max="14595" width="37" style="21" customWidth="1"/>
    <col min="14596" max="14596" width="17.140625" style="21" customWidth="1"/>
    <col min="14597" max="14597" width="1.28515625" style="21" customWidth="1"/>
    <col min="14598" max="14598" width="17.140625" style="21" customWidth="1"/>
    <col min="14599" max="14599" width="1.28515625" style="21" customWidth="1"/>
    <col min="14600" max="14600" width="17.140625" style="21" customWidth="1"/>
    <col min="14601" max="14601" width="1.28515625" style="21" customWidth="1"/>
    <col min="14602" max="14602" width="17.140625" style="21" customWidth="1"/>
    <col min="14603" max="14603" width="1.28515625" style="21" customWidth="1"/>
    <col min="14604" max="14604" width="17.140625" style="21" customWidth="1"/>
    <col min="14605" max="14605" width="1.28515625" style="21" customWidth="1"/>
    <col min="14606" max="14606" width="17.140625" style="21" customWidth="1"/>
    <col min="14607" max="14607" width="1.28515625" style="21" customWidth="1"/>
    <col min="14608" max="14608" width="17.140625" style="21" customWidth="1"/>
    <col min="14609" max="14609" width="1.28515625" style="21" customWidth="1"/>
    <col min="14610" max="14610" width="17.140625" style="21" customWidth="1"/>
    <col min="14611" max="14611" width="1.28515625" style="21" customWidth="1"/>
    <col min="14612" max="14612" width="17.140625" style="21" customWidth="1"/>
    <col min="14613" max="14613" width="1.28515625" style="21" customWidth="1"/>
    <col min="14614" max="14614" width="17.140625" style="21" customWidth="1"/>
    <col min="14615" max="14615" width="1.28515625" style="21" customWidth="1"/>
    <col min="14616" max="14616" width="17.140625" style="21" customWidth="1"/>
    <col min="14617" max="14617" width="1.28515625" style="21" customWidth="1"/>
    <col min="14618" max="14618" width="17.140625" style="21" customWidth="1"/>
    <col min="14619" max="14619" width="1.28515625" style="21" customWidth="1"/>
    <col min="14620" max="14620" width="17.140625" style="21" customWidth="1"/>
    <col min="14621" max="14621" width="1.28515625" style="21" customWidth="1"/>
    <col min="14622" max="14622" width="17.140625" style="21" customWidth="1"/>
    <col min="14623" max="14623" width="1.28515625" style="21" customWidth="1"/>
    <col min="14624" max="14624" width="17.140625" style="21" customWidth="1"/>
    <col min="14625" max="14625" width="1.28515625" style="21" customWidth="1"/>
    <col min="14626" max="14626" width="17.140625" style="21" customWidth="1"/>
    <col min="14627" max="14627" width="1.28515625" style="21" customWidth="1"/>
    <col min="14628" max="14628" width="17.140625" style="21" customWidth="1"/>
    <col min="14629" max="14629" width="1.28515625" style="21" customWidth="1"/>
    <col min="14630" max="14630" width="17.140625" style="21" customWidth="1"/>
    <col min="14631" max="14848" width="9.140625" style="21"/>
    <col min="14849" max="14849" width="2.7109375" style="21" customWidth="1"/>
    <col min="14850" max="14850" width="3.85546875" style="21" customWidth="1"/>
    <col min="14851" max="14851" width="37" style="21" customWidth="1"/>
    <col min="14852" max="14852" width="17.140625" style="21" customWidth="1"/>
    <col min="14853" max="14853" width="1.28515625" style="21" customWidth="1"/>
    <col min="14854" max="14854" width="17.140625" style="21" customWidth="1"/>
    <col min="14855" max="14855" width="1.28515625" style="21" customWidth="1"/>
    <col min="14856" max="14856" width="17.140625" style="21" customWidth="1"/>
    <col min="14857" max="14857" width="1.28515625" style="21" customWidth="1"/>
    <col min="14858" max="14858" width="17.140625" style="21" customWidth="1"/>
    <col min="14859" max="14859" width="1.28515625" style="21" customWidth="1"/>
    <col min="14860" max="14860" width="17.140625" style="21" customWidth="1"/>
    <col min="14861" max="14861" width="1.28515625" style="21" customWidth="1"/>
    <col min="14862" max="14862" width="17.140625" style="21" customWidth="1"/>
    <col min="14863" max="14863" width="1.28515625" style="21" customWidth="1"/>
    <col min="14864" max="14864" width="17.140625" style="21" customWidth="1"/>
    <col min="14865" max="14865" width="1.28515625" style="21" customWidth="1"/>
    <col min="14866" max="14866" width="17.140625" style="21" customWidth="1"/>
    <col min="14867" max="14867" width="1.28515625" style="21" customWidth="1"/>
    <col min="14868" max="14868" width="17.140625" style="21" customWidth="1"/>
    <col min="14869" max="14869" width="1.28515625" style="21" customWidth="1"/>
    <col min="14870" max="14870" width="17.140625" style="21" customWidth="1"/>
    <col min="14871" max="14871" width="1.28515625" style="21" customWidth="1"/>
    <col min="14872" max="14872" width="17.140625" style="21" customWidth="1"/>
    <col min="14873" max="14873" width="1.28515625" style="21" customWidth="1"/>
    <col min="14874" max="14874" width="17.140625" style="21" customWidth="1"/>
    <col min="14875" max="14875" width="1.28515625" style="21" customWidth="1"/>
    <col min="14876" max="14876" width="17.140625" style="21" customWidth="1"/>
    <col min="14877" max="14877" width="1.28515625" style="21" customWidth="1"/>
    <col min="14878" max="14878" width="17.140625" style="21" customWidth="1"/>
    <col min="14879" max="14879" width="1.28515625" style="21" customWidth="1"/>
    <col min="14880" max="14880" width="17.140625" style="21" customWidth="1"/>
    <col min="14881" max="14881" width="1.28515625" style="21" customWidth="1"/>
    <col min="14882" max="14882" width="17.140625" style="21" customWidth="1"/>
    <col min="14883" max="14883" width="1.28515625" style="21" customWidth="1"/>
    <col min="14884" max="14884" width="17.140625" style="21" customWidth="1"/>
    <col min="14885" max="14885" width="1.28515625" style="21" customWidth="1"/>
    <col min="14886" max="14886" width="17.140625" style="21" customWidth="1"/>
    <col min="14887" max="15104" width="9.140625" style="21"/>
    <col min="15105" max="15105" width="2.7109375" style="21" customWidth="1"/>
    <col min="15106" max="15106" width="3.85546875" style="21" customWidth="1"/>
    <col min="15107" max="15107" width="37" style="21" customWidth="1"/>
    <col min="15108" max="15108" width="17.140625" style="21" customWidth="1"/>
    <col min="15109" max="15109" width="1.28515625" style="21" customWidth="1"/>
    <col min="15110" max="15110" width="17.140625" style="21" customWidth="1"/>
    <col min="15111" max="15111" width="1.28515625" style="21" customWidth="1"/>
    <col min="15112" max="15112" width="17.140625" style="21" customWidth="1"/>
    <col min="15113" max="15113" width="1.28515625" style="21" customWidth="1"/>
    <col min="15114" max="15114" width="17.140625" style="21" customWidth="1"/>
    <col min="15115" max="15115" width="1.28515625" style="21" customWidth="1"/>
    <col min="15116" max="15116" width="17.140625" style="21" customWidth="1"/>
    <col min="15117" max="15117" width="1.28515625" style="21" customWidth="1"/>
    <col min="15118" max="15118" width="17.140625" style="21" customWidth="1"/>
    <col min="15119" max="15119" width="1.28515625" style="21" customWidth="1"/>
    <col min="15120" max="15120" width="17.140625" style="21" customWidth="1"/>
    <col min="15121" max="15121" width="1.28515625" style="21" customWidth="1"/>
    <col min="15122" max="15122" width="17.140625" style="21" customWidth="1"/>
    <col min="15123" max="15123" width="1.28515625" style="21" customWidth="1"/>
    <col min="15124" max="15124" width="17.140625" style="21" customWidth="1"/>
    <col min="15125" max="15125" width="1.28515625" style="21" customWidth="1"/>
    <col min="15126" max="15126" width="17.140625" style="21" customWidth="1"/>
    <col min="15127" max="15127" width="1.28515625" style="21" customWidth="1"/>
    <col min="15128" max="15128" width="17.140625" style="21" customWidth="1"/>
    <col min="15129" max="15129" width="1.28515625" style="21" customWidth="1"/>
    <col min="15130" max="15130" width="17.140625" style="21" customWidth="1"/>
    <col min="15131" max="15131" width="1.28515625" style="21" customWidth="1"/>
    <col min="15132" max="15132" width="17.140625" style="21" customWidth="1"/>
    <col min="15133" max="15133" width="1.28515625" style="21" customWidth="1"/>
    <col min="15134" max="15134" width="17.140625" style="21" customWidth="1"/>
    <col min="15135" max="15135" width="1.28515625" style="21" customWidth="1"/>
    <col min="15136" max="15136" width="17.140625" style="21" customWidth="1"/>
    <col min="15137" max="15137" width="1.28515625" style="21" customWidth="1"/>
    <col min="15138" max="15138" width="17.140625" style="21" customWidth="1"/>
    <col min="15139" max="15139" width="1.28515625" style="21" customWidth="1"/>
    <col min="15140" max="15140" width="17.140625" style="21" customWidth="1"/>
    <col min="15141" max="15141" width="1.28515625" style="21" customWidth="1"/>
    <col min="15142" max="15142" width="17.140625" style="21" customWidth="1"/>
    <col min="15143" max="15360" width="9.140625" style="21"/>
    <col min="15361" max="15361" width="2.7109375" style="21" customWidth="1"/>
    <col min="15362" max="15362" width="3.85546875" style="21" customWidth="1"/>
    <col min="15363" max="15363" width="37" style="21" customWidth="1"/>
    <col min="15364" max="15364" width="17.140625" style="21" customWidth="1"/>
    <col min="15365" max="15365" width="1.28515625" style="21" customWidth="1"/>
    <col min="15366" max="15366" width="17.140625" style="21" customWidth="1"/>
    <col min="15367" max="15367" width="1.28515625" style="21" customWidth="1"/>
    <col min="15368" max="15368" width="17.140625" style="21" customWidth="1"/>
    <col min="15369" max="15369" width="1.28515625" style="21" customWidth="1"/>
    <col min="15370" max="15370" width="17.140625" style="21" customWidth="1"/>
    <col min="15371" max="15371" width="1.28515625" style="21" customWidth="1"/>
    <col min="15372" max="15372" width="17.140625" style="21" customWidth="1"/>
    <col min="15373" max="15373" width="1.28515625" style="21" customWidth="1"/>
    <col min="15374" max="15374" width="17.140625" style="21" customWidth="1"/>
    <col min="15375" max="15375" width="1.28515625" style="21" customWidth="1"/>
    <col min="15376" max="15376" width="17.140625" style="21" customWidth="1"/>
    <col min="15377" max="15377" width="1.28515625" style="21" customWidth="1"/>
    <col min="15378" max="15378" width="17.140625" style="21" customWidth="1"/>
    <col min="15379" max="15379" width="1.28515625" style="21" customWidth="1"/>
    <col min="15380" max="15380" width="17.140625" style="21" customWidth="1"/>
    <col min="15381" max="15381" width="1.28515625" style="21" customWidth="1"/>
    <col min="15382" max="15382" width="17.140625" style="21" customWidth="1"/>
    <col min="15383" max="15383" width="1.28515625" style="21" customWidth="1"/>
    <col min="15384" max="15384" width="17.140625" style="21" customWidth="1"/>
    <col min="15385" max="15385" width="1.28515625" style="21" customWidth="1"/>
    <col min="15386" max="15386" width="17.140625" style="21" customWidth="1"/>
    <col min="15387" max="15387" width="1.28515625" style="21" customWidth="1"/>
    <col min="15388" max="15388" width="17.140625" style="21" customWidth="1"/>
    <col min="15389" max="15389" width="1.28515625" style="21" customWidth="1"/>
    <col min="15390" max="15390" width="17.140625" style="21" customWidth="1"/>
    <col min="15391" max="15391" width="1.28515625" style="21" customWidth="1"/>
    <col min="15392" max="15392" width="17.140625" style="21" customWidth="1"/>
    <col min="15393" max="15393" width="1.28515625" style="21" customWidth="1"/>
    <col min="15394" max="15394" width="17.140625" style="21" customWidth="1"/>
    <col min="15395" max="15395" width="1.28515625" style="21" customWidth="1"/>
    <col min="15396" max="15396" width="17.140625" style="21" customWidth="1"/>
    <col min="15397" max="15397" width="1.28515625" style="21" customWidth="1"/>
    <col min="15398" max="15398" width="17.140625" style="21" customWidth="1"/>
    <col min="15399" max="15616" width="9.140625" style="21"/>
    <col min="15617" max="15617" width="2.7109375" style="21" customWidth="1"/>
    <col min="15618" max="15618" width="3.85546875" style="21" customWidth="1"/>
    <col min="15619" max="15619" width="37" style="21" customWidth="1"/>
    <col min="15620" max="15620" width="17.140625" style="21" customWidth="1"/>
    <col min="15621" max="15621" width="1.28515625" style="21" customWidth="1"/>
    <col min="15622" max="15622" width="17.140625" style="21" customWidth="1"/>
    <col min="15623" max="15623" width="1.28515625" style="21" customWidth="1"/>
    <col min="15624" max="15624" width="17.140625" style="21" customWidth="1"/>
    <col min="15625" max="15625" width="1.28515625" style="21" customWidth="1"/>
    <col min="15626" max="15626" width="17.140625" style="21" customWidth="1"/>
    <col min="15627" max="15627" width="1.28515625" style="21" customWidth="1"/>
    <col min="15628" max="15628" width="17.140625" style="21" customWidth="1"/>
    <col min="15629" max="15629" width="1.28515625" style="21" customWidth="1"/>
    <col min="15630" max="15630" width="17.140625" style="21" customWidth="1"/>
    <col min="15631" max="15631" width="1.28515625" style="21" customWidth="1"/>
    <col min="15632" max="15632" width="17.140625" style="21" customWidth="1"/>
    <col min="15633" max="15633" width="1.28515625" style="21" customWidth="1"/>
    <col min="15634" max="15634" width="17.140625" style="21" customWidth="1"/>
    <col min="15635" max="15635" width="1.28515625" style="21" customWidth="1"/>
    <col min="15636" max="15636" width="17.140625" style="21" customWidth="1"/>
    <col min="15637" max="15637" width="1.28515625" style="21" customWidth="1"/>
    <col min="15638" max="15638" width="17.140625" style="21" customWidth="1"/>
    <col min="15639" max="15639" width="1.28515625" style="21" customWidth="1"/>
    <col min="15640" max="15640" width="17.140625" style="21" customWidth="1"/>
    <col min="15641" max="15641" width="1.28515625" style="21" customWidth="1"/>
    <col min="15642" max="15642" width="17.140625" style="21" customWidth="1"/>
    <col min="15643" max="15643" width="1.28515625" style="21" customWidth="1"/>
    <col min="15644" max="15644" width="17.140625" style="21" customWidth="1"/>
    <col min="15645" max="15645" width="1.28515625" style="21" customWidth="1"/>
    <col min="15646" max="15646" width="17.140625" style="21" customWidth="1"/>
    <col min="15647" max="15647" width="1.28515625" style="21" customWidth="1"/>
    <col min="15648" max="15648" width="17.140625" style="21" customWidth="1"/>
    <col min="15649" max="15649" width="1.28515625" style="21" customWidth="1"/>
    <col min="15650" max="15650" width="17.140625" style="21" customWidth="1"/>
    <col min="15651" max="15651" width="1.28515625" style="21" customWidth="1"/>
    <col min="15652" max="15652" width="17.140625" style="21" customWidth="1"/>
    <col min="15653" max="15653" width="1.28515625" style="21" customWidth="1"/>
    <col min="15654" max="15654" width="17.140625" style="21" customWidth="1"/>
    <col min="15655" max="15872" width="9.140625" style="21"/>
    <col min="15873" max="15873" width="2.7109375" style="21" customWidth="1"/>
    <col min="15874" max="15874" width="3.85546875" style="21" customWidth="1"/>
    <col min="15875" max="15875" width="37" style="21" customWidth="1"/>
    <col min="15876" max="15876" width="17.140625" style="21" customWidth="1"/>
    <col min="15877" max="15877" width="1.28515625" style="21" customWidth="1"/>
    <col min="15878" max="15878" width="17.140625" style="21" customWidth="1"/>
    <col min="15879" max="15879" width="1.28515625" style="21" customWidth="1"/>
    <col min="15880" max="15880" width="17.140625" style="21" customWidth="1"/>
    <col min="15881" max="15881" width="1.28515625" style="21" customWidth="1"/>
    <col min="15882" max="15882" width="17.140625" style="21" customWidth="1"/>
    <col min="15883" max="15883" width="1.28515625" style="21" customWidth="1"/>
    <col min="15884" max="15884" width="17.140625" style="21" customWidth="1"/>
    <col min="15885" max="15885" width="1.28515625" style="21" customWidth="1"/>
    <col min="15886" max="15886" width="17.140625" style="21" customWidth="1"/>
    <col min="15887" max="15887" width="1.28515625" style="21" customWidth="1"/>
    <col min="15888" max="15888" width="17.140625" style="21" customWidth="1"/>
    <col min="15889" max="15889" width="1.28515625" style="21" customWidth="1"/>
    <col min="15890" max="15890" width="17.140625" style="21" customWidth="1"/>
    <col min="15891" max="15891" width="1.28515625" style="21" customWidth="1"/>
    <col min="15892" max="15892" width="17.140625" style="21" customWidth="1"/>
    <col min="15893" max="15893" width="1.28515625" style="21" customWidth="1"/>
    <col min="15894" max="15894" width="17.140625" style="21" customWidth="1"/>
    <col min="15895" max="15895" width="1.28515625" style="21" customWidth="1"/>
    <col min="15896" max="15896" width="17.140625" style="21" customWidth="1"/>
    <col min="15897" max="15897" width="1.28515625" style="21" customWidth="1"/>
    <col min="15898" max="15898" width="17.140625" style="21" customWidth="1"/>
    <col min="15899" max="15899" width="1.28515625" style="21" customWidth="1"/>
    <col min="15900" max="15900" width="17.140625" style="21" customWidth="1"/>
    <col min="15901" max="15901" width="1.28515625" style="21" customWidth="1"/>
    <col min="15902" max="15902" width="17.140625" style="21" customWidth="1"/>
    <col min="15903" max="15903" width="1.28515625" style="21" customWidth="1"/>
    <col min="15904" max="15904" width="17.140625" style="21" customWidth="1"/>
    <col min="15905" max="15905" width="1.28515625" style="21" customWidth="1"/>
    <col min="15906" max="15906" width="17.140625" style="21" customWidth="1"/>
    <col min="15907" max="15907" width="1.28515625" style="21" customWidth="1"/>
    <col min="15908" max="15908" width="17.140625" style="21" customWidth="1"/>
    <col min="15909" max="15909" width="1.28515625" style="21" customWidth="1"/>
    <col min="15910" max="15910" width="17.140625" style="21" customWidth="1"/>
    <col min="15911" max="16128" width="9.140625" style="21"/>
    <col min="16129" max="16129" width="2.7109375" style="21" customWidth="1"/>
    <col min="16130" max="16130" width="3.85546875" style="21" customWidth="1"/>
    <col min="16131" max="16131" width="37" style="21" customWidth="1"/>
    <col min="16132" max="16132" width="17.140625" style="21" customWidth="1"/>
    <col min="16133" max="16133" width="1.28515625" style="21" customWidth="1"/>
    <col min="16134" max="16134" width="17.140625" style="21" customWidth="1"/>
    <col min="16135" max="16135" width="1.28515625" style="21" customWidth="1"/>
    <col min="16136" max="16136" width="17.140625" style="21" customWidth="1"/>
    <col min="16137" max="16137" width="1.28515625" style="21" customWidth="1"/>
    <col min="16138" max="16138" width="17.140625" style="21" customWidth="1"/>
    <col min="16139" max="16139" width="1.28515625" style="21" customWidth="1"/>
    <col min="16140" max="16140" width="17.140625" style="21" customWidth="1"/>
    <col min="16141" max="16141" width="1.28515625" style="21" customWidth="1"/>
    <col min="16142" max="16142" width="17.140625" style="21" customWidth="1"/>
    <col min="16143" max="16143" width="1.28515625" style="21" customWidth="1"/>
    <col min="16144" max="16144" width="17.140625" style="21" customWidth="1"/>
    <col min="16145" max="16145" width="1.28515625" style="21" customWidth="1"/>
    <col min="16146" max="16146" width="17.140625" style="21" customWidth="1"/>
    <col min="16147" max="16147" width="1.28515625" style="21" customWidth="1"/>
    <col min="16148" max="16148" width="17.140625" style="21" customWidth="1"/>
    <col min="16149" max="16149" width="1.28515625" style="21" customWidth="1"/>
    <col min="16150" max="16150" width="17.140625" style="21" customWidth="1"/>
    <col min="16151" max="16151" width="1.28515625" style="21" customWidth="1"/>
    <col min="16152" max="16152" width="17.140625" style="21" customWidth="1"/>
    <col min="16153" max="16153" width="1.28515625" style="21" customWidth="1"/>
    <col min="16154" max="16154" width="17.140625" style="21" customWidth="1"/>
    <col min="16155" max="16155" width="1.28515625" style="21" customWidth="1"/>
    <col min="16156" max="16156" width="17.140625" style="21" customWidth="1"/>
    <col min="16157" max="16157" width="1.28515625" style="21" customWidth="1"/>
    <col min="16158" max="16158" width="17.140625" style="21" customWidth="1"/>
    <col min="16159" max="16159" width="1.28515625" style="21" customWidth="1"/>
    <col min="16160" max="16160" width="17.140625" style="21" customWidth="1"/>
    <col min="16161" max="16161" width="1.28515625" style="21" customWidth="1"/>
    <col min="16162" max="16162" width="17.140625" style="21" customWidth="1"/>
    <col min="16163" max="16163" width="1.28515625" style="21" customWidth="1"/>
    <col min="16164" max="16164" width="17.140625" style="21" customWidth="1"/>
    <col min="16165" max="16165" width="1.28515625" style="21" customWidth="1"/>
    <col min="16166" max="16166" width="17.140625" style="21" customWidth="1"/>
    <col min="16167" max="16384" width="9.140625" style="21"/>
  </cols>
  <sheetData>
    <row r="1" spans="1:40" ht="19.5" x14ac:dyDescent="0.25">
      <c r="A1" s="81" t="s">
        <v>372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N1" s="118" t="s">
        <v>46</v>
      </c>
    </row>
    <row r="2" spans="1:40" x14ac:dyDescent="0.25">
      <c r="A2" s="119"/>
      <c r="B2" s="120" t="s">
        <v>373</v>
      </c>
      <c r="C2" s="121"/>
      <c r="D2" s="119"/>
      <c r="E2" s="121"/>
      <c r="F2" s="119"/>
      <c r="G2" s="121"/>
      <c r="H2" s="119"/>
      <c r="I2" s="121"/>
      <c r="J2" s="119"/>
      <c r="K2" s="121"/>
      <c r="L2" s="121"/>
      <c r="M2" s="121"/>
      <c r="N2" s="119"/>
      <c r="O2" s="121"/>
      <c r="P2" s="121"/>
      <c r="Q2" s="121"/>
      <c r="R2" s="119"/>
      <c r="S2" s="121"/>
      <c r="T2" s="119"/>
      <c r="U2" s="121"/>
      <c r="V2" s="119"/>
      <c r="W2" s="121"/>
      <c r="X2" s="119"/>
      <c r="Y2" s="121"/>
      <c r="Z2" s="119"/>
      <c r="AA2" s="121"/>
      <c r="AB2" s="119"/>
      <c r="AC2" s="121"/>
      <c r="AD2" s="119"/>
      <c r="AE2" s="121"/>
      <c r="AF2" s="121"/>
      <c r="AG2" s="121"/>
      <c r="AH2" s="121"/>
      <c r="AI2" s="119"/>
      <c r="AJ2" s="121"/>
      <c r="AK2" s="119"/>
      <c r="AL2" s="121"/>
    </row>
    <row r="3" spans="1:40" x14ac:dyDescent="0.25">
      <c r="A3" s="122">
        <v>1</v>
      </c>
      <c r="B3" s="123" t="s">
        <v>374</v>
      </c>
      <c r="C3" s="536" t="s">
        <v>375</v>
      </c>
      <c r="D3" s="130"/>
      <c r="E3" s="536" t="s">
        <v>375</v>
      </c>
      <c r="F3" s="130"/>
      <c r="G3" s="536" t="s">
        <v>375</v>
      </c>
      <c r="H3" s="130"/>
      <c r="I3" s="536" t="s">
        <v>375</v>
      </c>
      <c r="J3" s="130"/>
      <c r="K3" s="536" t="s">
        <v>375</v>
      </c>
      <c r="L3" s="536"/>
      <c r="M3" s="536" t="s">
        <v>375</v>
      </c>
      <c r="N3" s="130"/>
      <c r="O3" s="536" t="s">
        <v>375</v>
      </c>
      <c r="P3" s="536"/>
      <c r="Q3" s="536" t="s">
        <v>375</v>
      </c>
      <c r="R3" s="536"/>
      <c r="S3" s="536" t="s">
        <v>376</v>
      </c>
      <c r="T3" s="130"/>
      <c r="U3" s="536" t="s">
        <v>376</v>
      </c>
      <c r="V3" s="124"/>
      <c r="W3" s="536" t="s">
        <v>375</v>
      </c>
      <c r="X3" s="130"/>
      <c r="Y3" s="536" t="s">
        <v>375</v>
      </c>
      <c r="Z3" s="130"/>
      <c r="AA3" s="536" t="s">
        <v>375</v>
      </c>
      <c r="AB3" s="130"/>
      <c r="AC3" s="536" t="s">
        <v>375</v>
      </c>
      <c r="AD3" s="130"/>
      <c r="AE3" s="536" t="s">
        <v>375</v>
      </c>
      <c r="AF3" s="536"/>
      <c r="AG3" s="536" t="s">
        <v>375</v>
      </c>
      <c r="AH3" s="536" t="s">
        <v>375</v>
      </c>
      <c r="AI3" s="130"/>
      <c r="AJ3" s="536" t="s">
        <v>375</v>
      </c>
      <c r="AK3" s="130"/>
      <c r="AL3" s="536" t="s">
        <v>375</v>
      </c>
    </row>
    <row r="4" spans="1:40" ht="21" x14ac:dyDescent="0.25">
      <c r="A4" s="122">
        <v>2</v>
      </c>
      <c r="B4" s="123" t="s">
        <v>377</v>
      </c>
      <c r="C4" s="536" t="s">
        <v>378</v>
      </c>
      <c r="D4" s="130"/>
      <c r="E4" s="536" t="s">
        <v>379</v>
      </c>
      <c r="F4" s="130"/>
      <c r="G4" s="536" t="s">
        <v>380</v>
      </c>
      <c r="H4" s="130"/>
      <c r="I4" s="536" t="s">
        <v>381</v>
      </c>
      <c r="J4" s="130"/>
      <c r="K4" s="536" t="s">
        <v>382</v>
      </c>
      <c r="L4" s="536"/>
      <c r="M4" s="536" t="s">
        <v>383</v>
      </c>
      <c r="N4" s="130"/>
      <c r="O4" s="536" t="s">
        <v>384</v>
      </c>
      <c r="P4" s="536"/>
      <c r="Q4" s="536" t="s">
        <v>385</v>
      </c>
      <c r="R4" s="536"/>
      <c r="S4" s="536" t="s">
        <v>386</v>
      </c>
      <c r="T4" s="130"/>
      <c r="U4" s="536" t="s">
        <v>387</v>
      </c>
      <c r="V4" s="124"/>
      <c r="W4" s="536" t="s">
        <v>388</v>
      </c>
      <c r="X4" s="130"/>
      <c r="Y4" s="536" t="s">
        <v>389</v>
      </c>
      <c r="Z4" s="130"/>
      <c r="AA4" s="536" t="s">
        <v>390</v>
      </c>
      <c r="AB4" s="130"/>
      <c r="AC4" s="536" t="s">
        <v>391</v>
      </c>
      <c r="AD4" s="130"/>
      <c r="AE4" s="536" t="s">
        <v>392</v>
      </c>
      <c r="AF4" s="536"/>
      <c r="AG4" s="536" t="s">
        <v>393</v>
      </c>
      <c r="AH4" s="536" t="s">
        <v>394</v>
      </c>
      <c r="AI4" s="130"/>
      <c r="AJ4" s="536" t="s">
        <v>395</v>
      </c>
      <c r="AK4" s="130"/>
      <c r="AL4" s="536" t="s">
        <v>396</v>
      </c>
    </row>
    <row r="5" spans="1:40" x14ac:dyDescent="0.25">
      <c r="A5" s="125">
        <v>3</v>
      </c>
      <c r="B5" s="126" t="s">
        <v>397</v>
      </c>
      <c r="C5" s="537" t="s">
        <v>398</v>
      </c>
      <c r="D5" s="538"/>
      <c r="E5" s="537" t="s">
        <v>398</v>
      </c>
      <c r="F5" s="538"/>
      <c r="G5" s="537" t="s">
        <v>398</v>
      </c>
      <c r="H5" s="538"/>
      <c r="I5" s="537" t="s">
        <v>398</v>
      </c>
      <c r="J5" s="538"/>
      <c r="K5" s="537" t="s">
        <v>398</v>
      </c>
      <c r="L5" s="537"/>
      <c r="M5" s="537" t="s">
        <v>398</v>
      </c>
      <c r="N5" s="538"/>
      <c r="O5" s="537" t="s">
        <v>398</v>
      </c>
      <c r="P5" s="537"/>
      <c r="Q5" s="537" t="s">
        <v>398</v>
      </c>
      <c r="R5" s="537"/>
      <c r="S5" s="537" t="s">
        <v>399</v>
      </c>
      <c r="T5" s="538"/>
      <c r="U5" s="537" t="s">
        <v>399</v>
      </c>
      <c r="V5" s="127"/>
      <c r="W5" s="537" t="s">
        <v>398</v>
      </c>
      <c r="X5" s="538"/>
      <c r="Y5" s="537" t="s">
        <v>398</v>
      </c>
      <c r="Z5" s="538"/>
      <c r="AA5" s="537" t="s">
        <v>398</v>
      </c>
      <c r="AB5" s="538"/>
      <c r="AC5" s="537" t="s">
        <v>398</v>
      </c>
      <c r="AD5" s="538"/>
      <c r="AE5" s="537" t="s">
        <v>398</v>
      </c>
      <c r="AF5" s="537"/>
      <c r="AG5" s="537" t="s">
        <v>398</v>
      </c>
      <c r="AH5" s="537" t="s">
        <v>398</v>
      </c>
      <c r="AI5" s="538"/>
      <c r="AJ5" s="537" t="s">
        <v>398</v>
      </c>
      <c r="AK5" s="538"/>
      <c r="AL5" s="537" t="s">
        <v>398</v>
      </c>
    </row>
    <row r="6" spans="1:40" x14ac:dyDescent="0.25">
      <c r="A6" s="122"/>
      <c r="B6" s="128" t="s">
        <v>400</v>
      </c>
      <c r="C6" s="536"/>
      <c r="D6" s="130"/>
      <c r="E6" s="536"/>
      <c r="F6" s="130"/>
      <c r="G6" s="536"/>
      <c r="H6" s="130"/>
      <c r="I6" s="536"/>
      <c r="J6" s="130"/>
      <c r="K6" s="536"/>
      <c r="L6" s="536"/>
      <c r="M6" s="536"/>
      <c r="N6" s="130"/>
      <c r="O6" s="536"/>
      <c r="P6" s="536"/>
      <c r="Q6" s="536"/>
      <c r="R6" s="130"/>
      <c r="S6" s="536"/>
      <c r="T6" s="130"/>
      <c r="U6" s="536"/>
      <c r="V6" s="124"/>
      <c r="W6" s="536"/>
      <c r="X6" s="130"/>
      <c r="Y6" s="536"/>
      <c r="Z6" s="130"/>
      <c r="AA6" s="536"/>
      <c r="AB6" s="130"/>
      <c r="AC6" s="536"/>
      <c r="AD6" s="130"/>
      <c r="AE6" s="536"/>
      <c r="AF6" s="536"/>
      <c r="AG6" s="536"/>
      <c r="AH6" s="536"/>
      <c r="AI6" s="130"/>
      <c r="AJ6" s="536"/>
      <c r="AK6" s="130"/>
      <c r="AL6" s="536"/>
    </row>
    <row r="7" spans="1:40" x14ac:dyDescent="0.25">
      <c r="A7" s="562">
        <v>4</v>
      </c>
      <c r="B7" s="123" t="s">
        <v>401</v>
      </c>
      <c r="C7" s="536" t="s">
        <v>158</v>
      </c>
      <c r="D7" s="130"/>
      <c r="E7" s="536" t="s">
        <v>158</v>
      </c>
      <c r="F7" s="130"/>
      <c r="G7" s="536" t="s">
        <v>158</v>
      </c>
      <c r="H7" s="130"/>
      <c r="I7" s="536" t="s">
        <v>158</v>
      </c>
      <c r="J7" s="130"/>
      <c r="K7" s="536" t="s">
        <v>158</v>
      </c>
      <c r="L7" s="536"/>
      <c r="M7" s="536" t="s">
        <v>158</v>
      </c>
      <c r="N7" s="130"/>
      <c r="O7" s="536" t="s">
        <v>158</v>
      </c>
      <c r="P7" s="536"/>
      <c r="Q7" s="536" t="s">
        <v>158</v>
      </c>
      <c r="R7" s="130"/>
      <c r="S7" s="536" t="s">
        <v>158</v>
      </c>
      <c r="T7" s="130"/>
      <c r="U7" s="536" t="s">
        <v>158</v>
      </c>
      <c r="V7" s="124"/>
      <c r="W7" s="536" t="s">
        <v>402</v>
      </c>
      <c r="X7" s="130"/>
      <c r="Y7" s="536" t="s">
        <v>402</v>
      </c>
      <c r="Z7" s="130"/>
      <c r="AA7" s="536" t="s">
        <v>402</v>
      </c>
      <c r="AB7" s="130"/>
      <c r="AC7" s="536" t="s">
        <v>402</v>
      </c>
      <c r="AD7" s="130"/>
      <c r="AE7" s="536" t="s">
        <v>402</v>
      </c>
      <c r="AF7" s="536"/>
      <c r="AG7" s="536" t="s">
        <v>402</v>
      </c>
      <c r="AH7" s="536" t="s">
        <v>402</v>
      </c>
      <c r="AI7" s="130"/>
      <c r="AJ7" s="536" t="s">
        <v>402</v>
      </c>
      <c r="AK7" s="130"/>
      <c r="AL7" s="536" t="s">
        <v>402</v>
      </c>
    </row>
    <row r="8" spans="1:40" x14ac:dyDescent="0.25">
      <c r="A8" s="562"/>
      <c r="B8" s="123"/>
      <c r="C8" s="536"/>
      <c r="D8" s="130"/>
      <c r="E8" s="536"/>
      <c r="F8" s="130"/>
      <c r="G8" s="536"/>
      <c r="H8" s="130"/>
      <c r="I8" s="536"/>
      <c r="J8" s="130"/>
      <c r="K8" s="536"/>
      <c r="L8" s="536"/>
      <c r="M8" s="536"/>
      <c r="N8" s="130"/>
      <c r="O8" s="536"/>
      <c r="P8" s="536"/>
      <c r="Q8" s="536"/>
      <c r="R8" s="130"/>
      <c r="S8" s="536"/>
      <c r="T8" s="130"/>
      <c r="U8" s="536"/>
      <c r="V8" s="124"/>
      <c r="W8" s="536"/>
      <c r="X8" s="130"/>
      <c r="Y8" s="536"/>
      <c r="Z8" s="130"/>
      <c r="AA8" s="536"/>
      <c r="AB8" s="130"/>
      <c r="AC8" s="536"/>
      <c r="AD8" s="130"/>
      <c r="AE8" s="536"/>
      <c r="AF8" s="536"/>
      <c r="AG8" s="536"/>
      <c r="AH8" s="536"/>
      <c r="AI8" s="130"/>
      <c r="AJ8" s="536"/>
      <c r="AK8" s="130"/>
      <c r="AL8" s="536"/>
    </row>
    <row r="9" spans="1:40" x14ac:dyDescent="0.25">
      <c r="A9" s="122">
        <v>5</v>
      </c>
      <c r="B9" s="123" t="s">
        <v>403</v>
      </c>
      <c r="C9" s="536" t="s">
        <v>404</v>
      </c>
      <c r="D9" s="130"/>
      <c r="E9" s="536" t="s">
        <v>404</v>
      </c>
      <c r="F9" s="130"/>
      <c r="G9" s="536" t="s">
        <v>404</v>
      </c>
      <c r="H9" s="130"/>
      <c r="I9" s="536" t="s">
        <v>404</v>
      </c>
      <c r="J9" s="130"/>
      <c r="K9" s="536" t="s">
        <v>404</v>
      </c>
      <c r="L9" s="536"/>
      <c r="M9" s="536" t="s">
        <v>158</v>
      </c>
      <c r="N9" s="130"/>
      <c r="O9" s="536" t="s">
        <v>158</v>
      </c>
      <c r="P9" s="536"/>
      <c r="Q9" s="536" t="s">
        <v>158</v>
      </c>
      <c r="R9" s="130"/>
      <c r="S9" s="536" t="s">
        <v>404</v>
      </c>
      <c r="T9" s="130"/>
      <c r="U9" s="536" t="s">
        <v>404</v>
      </c>
      <c r="V9" s="124"/>
      <c r="W9" s="536" t="s">
        <v>404</v>
      </c>
      <c r="X9" s="130"/>
      <c r="Y9" s="536" t="s">
        <v>402</v>
      </c>
      <c r="Z9" s="130"/>
      <c r="AA9" s="536" t="s">
        <v>402</v>
      </c>
      <c r="AB9" s="130"/>
      <c r="AC9" s="536" t="s">
        <v>402</v>
      </c>
      <c r="AD9" s="130"/>
      <c r="AE9" s="536" t="s">
        <v>402</v>
      </c>
      <c r="AF9" s="536"/>
      <c r="AG9" s="536" t="s">
        <v>402</v>
      </c>
      <c r="AH9" s="536" t="s">
        <v>402</v>
      </c>
      <c r="AI9" s="130"/>
      <c r="AJ9" s="536" t="s">
        <v>402</v>
      </c>
      <c r="AK9" s="130"/>
      <c r="AL9" s="536" t="s">
        <v>402</v>
      </c>
    </row>
    <row r="10" spans="1:40" ht="21" x14ac:dyDescent="0.25">
      <c r="A10" s="122">
        <v>6</v>
      </c>
      <c r="B10" s="123" t="s">
        <v>405</v>
      </c>
      <c r="C10" s="536" t="s">
        <v>897</v>
      </c>
      <c r="D10" s="130"/>
      <c r="E10" s="536" t="s">
        <v>897</v>
      </c>
      <c r="F10" s="130"/>
      <c r="G10" s="536" t="s">
        <v>897</v>
      </c>
      <c r="H10" s="130"/>
      <c r="I10" s="536" t="s">
        <v>897</v>
      </c>
      <c r="J10" s="130"/>
      <c r="K10" s="536" t="s">
        <v>897</v>
      </c>
      <c r="L10" s="536"/>
      <c r="M10" s="536" t="s">
        <v>897</v>
      </c>
      <c r="N10" s="536"/>
      <c r="O10" s="536" t="s">
        <v>897</v>
      </c>
      <c r="P10" s="536"/>
      <c r="Q10" s="536" t="s">
        <v>897</v>
      </c>
      <c r="R10" s="130"/>
      <c r="S10" s="536" t="s">
        <v>407</v>
      </c>
      <c r="T10" s="130"/>
      <c r="U10" s="536" t="s">
        <v>407</v>
      </c>
      <c r="V10" s="124"/>
      <c r="W10" s="536" t="s">
        <v>406</v>
      </c>
      <c r="X10" s="130"/>
      <c r="Y10" s="536" t="s">
        <v>406</v>
      </c>
      <c r="Z10" s="130"/>
      <c r="AA10" s="536" t="s">
        <v>406</v>
      </c>
      <c r="AB10" s="130"/>
      <c r="AC10" s="536" t="s">
        <v>406</v>
      </c>
      <c r="AD10" s="130"/>
      <c r="AE10" s="536" t="s">
        <v>406</v>
      </c>
      <c r="AF10" s="536"/>
      <c r="AG10" s="536" t="s">
        <v>406</v>
      </c>
      <c r="AH10" s="536" t="s">
        <v>406</v>
      </c>
      <c r="AI10" s="130"/>
      <c r="AJ10" s="536" t="s">
        <v>406</v>
      </c>
      <c r="AK10" s="130"/>
      <c r="AL10" s="536" t="s">
        <v>406</v>
      </c>
    </row>
    <row r="11" spans="1:40" ht="63" x14ac:dyDescent="0.25">
      <c r="A11" s="122">
        <v>7</v>
      </c>
      <c r="B11" s="123" t="s">
        <v>408</v>
      </c>
      <c r="C11" s="536" t="s">
        <v>409</v>
      </c>
      <c r="D11" s="130"/>
      <c r="E11" s="536" t="s">
        <v>409</v>
      </c>
      <c r="F11" s="130"/>
      <c r="G11" s="536" t="s">
        <v>409</v>
      </c>
      <c r="H11" s="130"/>
      <c r="I11" s="536" t="s">
        <v>409</v>
      </c>
      <c r="J11" s="130"/>
      <c r="K11" s="536" t="s">
        <v>410</v>
      </c>
      <c r="L11" s="536"/>
      <c r="M11" s="536" t="s">
        <v>411</v>
      </c>
      <c r="N11" s="130"/>
      <c r="O11" s="536" t="s">
        <v>411</v>
      </c>
      <c r="P11" s="536"/>
      <c r="Q11" s="536" t="s">
        <v>411</v>
      </c>
      <c r="R11" s="130"/>
      <c r="S11" s="536" t="s">
        <v>409</v>
      </c>
      <c r="T11" s="130"/>
      <c r="U11" s="536" t="s">
        <v>409</v>
      </c>
      <c r="V11" s="124"/>
      <c r="W11" s="536" t="s">
        <v>412</v>
      </c>
      <c r="X11" s="130"/>
      <c r="Y11" s="536" t="s">
        <v>413</v>
      </c>
      <c r="Z11" s="130"/>
      <c r="AA11" s="536" t="s">
        <v>413</v>
      </c>
      <c r="AB11" s="130"/>
      <c r="AC11" s="536" t="s">
        <v>413</v>
      </c>
      <c r="AD11" s="130"/>
      <c r="AE11" s="536" t="s">
        <v>413</v>
      </c>
      <c r="AF11" s="536"/>
      <c r="AG11" s="536" t="s">
        <v>413</v>
      </c>
      <c r="AH11" s="536" t="s">
        <v>413</v>
      </c>
      <c r="AI11" s="130"/>
      <c r="AJ11" s="536" t="s">
        <v>413</v>
      </c>
      <c r="AK11" s="130"/>
      <c r="AL11" s="536" t="s">
        <v>413</v>
      </c>
    </row>
    <row r="12" spans="1:40" ht="42" x14ac:dyDescent="0.25">
      <c r="A12" s="122">
        <v>8</v>
      </c>
      <c r="B12" s="123" t="s">
        <v>414</v>
      </c>
      <c r="C12" s="129" t="s">
        <v>415</v>
      </c>
      <c r="D12" s="130"/>
      <c r="E12" s="129" t="s">
        <v>416</v>
      </c>
      <c r="F12" s="130"/>
      <c r="G12" s="129" t="s">
        <v>417</v>
      </c>
      <c r="H12" s="130"/>
      <c r="I12" s="129" t="s">
        <v>418</v>
      </c>
      <c r="J12" s="130"/>
      <c r="K12" s="129" t="s">
        <v>419</v>
      </c>
      <c r="L12" s="129"/>
      <c r="M12" s="129" t="s">
        <v>420</v>
      </c>
      <c r="N12" s="130"/>
      <c r="O12" s="129" t="s">
        <v>420</v>
      </c>
      <c r="P12" s="129"/>
      <c r="Q12" s="129" t="s">
        <v>421</v>
      </c>
      <c r="R12" s="130"/>
      <c r="S12" s="131" t="s">
        <v>422</v>
      </c>
      <c r="T12" s="130"/>
      <c r="U12" s="129">
        <v>0</v>
      </c>
      <c r="V12" s="130"/>
      <c r="W12" s="129" t="s">
        <v>423</v>
      </c>
      <c r="X12" s="130"/>
      <c r="Y12" s="129" t="s">
        <v>424</v>
      </c>
      <c r="Z12" s="130"/>
      <c r="AA12" s="129" t="s">
        <v>425</v>
      </c>
      <c r="AB12" s="130"/>
      <c r="AC12" s="129" t="s">
        <v>426</v>
      </c>
      <c r="AD12" s="130"/>
      <c r="AE12" s="129" t="s">
        <v>427</v>
      </c>
      <c r="AF12" s="129"/>
      <c r="AG12" s="129">
        <v>1700000000</v>
      </c>
      <c r="AH12" s="129">
        <v>1150000000</v>
      </c>
      <c r="AI12" s="130"/>
      <c r="AJ12" s="129" t="s">
        <v>428</v>
      </c>
      <c r="AK12" s="130"/>
      <c r="AL12" s="129" t="s">
        <v>429</v>
      </c>
    </row>
    <row r="13" spans="1:40" x14ac:dyDescent="0.25">
      <c r="A13" s="122">
        <v>9</v>
      </c>
      <c r="B13" s="123" t="s">
        <v>430</v>
      </c>
      <c r="C13" s="536" t="s">
        <v>431</v>
      </c>
      <c r="D13" s="130"/>
      <c r="E13" s="536" t="s">
        <v>432</v>
      </c>
      <c r="F13" s="130"/>
      <c r="G13" s="536" t="s">
        <v>433</v>
      </c>
      <c r="H13" s="130"/>
      <c r="I13" s="536" t="s">
        <v>434</v>
      </c>
      <c r="J13" s="130"/>
      <c r="K13" s="536" t="s">
        <v>435</v>
      </c>
      <c r="L13" s="536"/>
      <c r="M13" s="536" t="s">
        <v>436</v>
      </c>
      <c r="N13" s="130"/>
      <c r="O13" s="536" t="s">
        <v>436</v>
      </c>
      <c r="P13" s="536"/>
      <c r="Q13" s="536" t="s">
        <v>437</v>
      </c>
      <c r="R13" s="130"/>
      <c r="S13" s="536" t="s">
        <v>438</v>
      </c>
      <c r="T13" s="130"/>
      <c r="U13" s="536" t="s">
        <v>439</v>
      </c>
      <c r="V13" s="124"/>
      <c r="W13" s="536" t="s">
        <v>440</v>
      </c>
      <c r="X13" s="130"/>
      <c r="Y13" s="536" t="s">
        <v>441</v>
      </c>
      <c r="Z13" s="130"/>
      <c r="AA13" s="536" t="s">
        <v>442</v>
      </c>
      <c r="AB13" s="130"/>
      <c r="AC13" s="536" t="s">
        <v>443</v>
      </c>
      <c r="AD13" s="130"/>
      <c r="AE13" s="536" t="s">
        <v>444</v>
      </c>
      <c r="AF13" s="536"/>
      <c r="AG13" s="536" t="s">
        <v>445</v>
      </c>
      <c r="AH13" s="536" t="s">
        <v>446</v>
      </c>
      <c r="AI13" s="130"/>
      <c r="AJ13" s="536" t="s">
        <v>447</v>
      </c>
      <c r="AK13" s="130"/>
      <c r="AL13" s="536" t="s">
        <v>448</v>
      </c>
    </row>
    <row r="14" spans="1:40" x14ac:dyDescent="0.25">
      <c r="A14" s="122" t="s">
        <v>449</v>
      </c>
      <c r="B14" s="123" t="s">
        <v>450</v>
      </c>
      <c r="C14" s="539">
        <v>100</v>
      </c>
      <c r="D14" s="540"/>
      <c r="E14" s="539">
        <v>100</v>
      </c>
      <c r="F14" s="541"/>
      <c r="G14" s="539">
        <v>100</v>
      </c>
      <c r="H14" s="541"/>
      <c r="I14" s="539">
        <v>100</v>
      </c>
      <c r="J14" s="541"/>
      <c r="K14" s="539">
        <v>100</v>
      </c>
      <c r="L14" s="539"/>
      <c r="M14" s="539">
        <v>100</v>
      </c>
      <c r="N14" s="541"/>
      <c r="O14" s="539">
        <v>100</v>
      </c>
      <c r="P14" s="539"/>
      <c r="Q14" s="539">
        <v>100</v>
      </c>
      <c r="R14" s="541"/>
      <c r="S14" s="539">
        <v>100</v>
      </c>
      <c r="T14" s="541"/>
      <c r="U14" s="539">
        <v>100</v>
      </c>
      <c r="V14" s="132"/>
      <c r="W14" s="539" t="s">
        <v>451</v>
      </c>
      <c r="X14" s="541"/>
      <c r="Y14" s="539" t="s">
        <v>452</v>
      </c>
      <c r="Z14" s="541"/>
      <c r="AA14" s="539">
        <v>100</v>
      </c>
      <c r="AB14" s="541"/>
      <c r="AC14" s="539">
        <v>99.923000000000002</v>
      </c>
      <c r="AD14" s="541"/>
      <c r="AE14" s="539">
        <v>100</v>
      </c>
      <c r="AF14" s="539"/>
      <c r="AG14" s="539">
        <v>100</v>
      </c>
      <c r="AH14" s="539" t="s">
        <v>453</v>
      </c>
      <c r="AI14" s="541"/>
      <c r="AJ14" s="539" t="s">
        <v>454</v>
      </c>
      <c r="AK14" s="541"/>
      <c r="AL14" s="539" t="s">
        <v>455</v>
      </c>
    </row>
    <row r="15" spans="1:40" x14ac:dyDescent="0.25">
      <c r="A15" s="122" t="s">
        <v>456</v>
      </c>
      <c r="B15" s="123" t="s">
        <v>457</v>
      </c>
      <c r="C15" s="539">
        <v>100</v>
      </c>
      <c r="D15" s="540"/>
      <c r="E15" s="539">
        <v>100</v>
      </c>
      <c r="F15" s="541"/>
      <c r="G15" s="539">
        <v>100</v>
      </c>
      <c r="H15" s="541"/>
      <c r="I15" s="539">
        <v>100</v>
      </c>
      <c r="J15" s="541"/>
      <c r="K15" s="539">
        <v>100</v>
      </c>
      <c r="L15" s="539"/>
      <c r="M15" s="539">
        <v>100</v>
      </c>
      <c r="N15" s="541"/>
      <c r="O15" s="539">
        <v>100</v>
      </c>
      <c r="P15" s="539"/>
      <c r="Q15" s="539">
        <v>100</v>
      </c>
      <c r="R15" s="541"/>
      <c r="S15" s="539">
        <v>100</v>
      </c>
      <c r="T15" s="541"/>
      <c r="U15" s="539">
        <v>100</v>
      </c>
      <c r="V15" s="132"/>
      <c r="W15" s="539">
        <v>100</v>
      </c>
      <c r="X15" s="541"/>
      <c r="Y15" s="539">
        <v>100</v>
      </c>
      <c r="Z15" s="541"/>
      <c r="AA15" s="539">
        <v>100</v>
      </c>
      <c r="AB15" s="541"/>
      <c r="AC15" s="539">
        <v>100</v>
      </c>
      <c r="AD15" s="541"/>
      <c r="AE15" s="539">
        <v>100</v>
      </c>
      <c r="AF15" s="539"/>
      <c r="AG15" s="539">
        <v>100</v>
      </c>
      <c r="AH15" s="539">
        <v>100</v>
      </c>
      <c r="AI15" s="541"/>
      <c r="AJ15" s="539">
        <v>100</v>
      </c>
      <c r="AK15" s="541"/>
      <c r="AL15" s="539">
        <v>100</v>
      </c>
    </row>
    <row r="16" spans="1:40" ht="21" x14ac:dyDescent="0.25">
      <c r="A16" s="122">
        <v>10</v>
      </c>
      <c r="B16" s="123" t="s">
        <v>458</v>
      </c>
      <c r="C16" s="536" t="s">
        <v>459</v>
      </c>
      <c r="D16" s="130"/>
      <c r="E16" s="536" t="s">
        <v>459</v>
      </c>
      <c r="F16" s="130"/>
      <c r="G16" s="536" t="s">
        <v>459</v>
      </c>
      <c r="H16" s="130"/>
      <c r="I16" s="536" t="s">
        <v>459</v>
      </c>
      <c r="J16" s="130"/>
      <c r="K16" s="536" t="s">
        <v>459</v>
      </c>
      <c r="L16" s="536"/>
      <c r="M16" s="536" t="s">
        <v>460</v>
      </c>
      <c r="N16" s="130"/>
      <c r="O16" s="536" t="s">
        <v>460</v>
      </c>
      <c r="P16" s="536"/>
      <c r="Q16" s="536" t="s">
        <v>460</v>
      </c>
      <c r="R16" s="130"/>
      <c r="S16" s="536" t="s">
        <v>459</v>
      </c>
      <c r="T16" s="130"/>
      <c r="U16" s="536" t="s">
        <v>459</v>
      </c>
      <c r="V16" s="124"/>
      <c r="W16" s="536" t="s">
        <v>459</v>
      </c>
      <c r="X16" s="130"/>
      <c r="Y16" s="536" t="s">
        <v>459</v>
      </c>
      <c r="Z16" s="130"/>
      <c r="AA16" s="536" t="s">
        <v>459</v>
      </c>
      <c r="AB16" s="130"/>
      <c r="AC16" s="536" t="s">
        <v>459</v>
      </c>
      <c r="AD16" s="130"/>
      <c r="AE16" s="536" t="s">
        <v>459</v>
      </c>
      <c r="AF16" s="536"/>
      <c r="AG16" s="536" t="s">
        <v>459</v>
      </c>
      <c r="AH16" s="536" t="s">
        <v>459</v>
      </c>
      <c r="AI16" s="130"/>
      <c r="AJ16" s="536" t="s">
        <v>459</v>
      </c>
      <c r="AK16" s="130"/>
      <c r="AL16" s="536" t="s">
        <v>459</v>
      </c>
    </row>
    <row r="17" spans="1:38" x14ac:dyDescent="0.25">
      <c r="A17" s="122">
        <v>11</v>
      </c>
      <c r="B17" s="123" t="s">
        <v>461</v>
      </c>
      <c r="C17" s="542">
        <v>38427</v>
      </c>
      <c r="D17" s="543"/>
      <c r="E17" s="542">
        <v>38701</v>
      </c>
      <c r="F17" s="543"/>
      <c r="G17" s="542">
        <v>39128</v>
      </c>
      <c r="H17" s="543"/>
      <c r="I17" s="542">
        <v>39128</v>
      </c>
      <c r="J17" s="543"/>
      <c r="K17" s="542">
        <v>39128</v>
      </c>
      <c r="L17" s="542"/>
      <c r="M17" s="542">
        <v>41710</v>
      </c>
      <c r="N17" s="543"/>
      <c r="O17" s="542">
        <v>42053</v>
      </c>
      <c r="P17" s="542"/>
      <c r="Q17" s="542">
        <v>42697</v>
      </c>
      <c r="R17" s="543"/>
      <c r="S17" s="542">
        <v>38273</v>
      </c>
      <c r="T17" s="543"/>
      <c r="U17" s="542">
        <v>38702</v>
      </c>
      <c r="V17" s="133"/>
      <c r="W17" s="542">
        <v>37893</v>
      </c>
      <c r="X17" s="543"/>
      <c r="Y17" s="542">
        <v>41551</v>
      </c>
      <c r="Z17" s="543"/>
      <c r="AA17" s="542">
        <v>41613</v>
      </c>
      <c r="AB17" s="543"/>
      <c r="AC17" s="542">
        <v>41613</v>
      </c>
      <c r="AD17" s="543"/>
      <c r="AE17" s="542">
        <v>41614</v>
      </c>
      <c r="AF17" s="542"/>
      <c r="AG17" s="542">
        <v>41614</v>
      </c>
      <c r="AH17" s="542">
        <v>41617</v>
      </c>
      <c r="AI17" s="543"/>
      <c r="AJ17" s="542">
        <v>41626</v>
      </c>
      <c r="AK17" s="543"/>
      <c r="AL17" s="542">
        <v>41778</v>
      </c>
    </row>
    <row r="18" spans="1:38" x14ac:dyDescent="0.25">
      <c r="A18" s="122">
        <v>12</v>
      </c>
      <c r="B18" s="123" t="s">
        <v>462</v>
      </c>
      <c r="C18" s="536" t="s">
        <v>463</v>
      </c>
      <c r="D18" s="130"/>
      <c r="E18" s="536" t="s">
        <v>463</v>
      </c>
      <c r="F18" s="130"/>
      <c r="G18" s="536" t="s">
        <v>463</v>
      </c>
      <c r="H18" s="130"/>
      <c r="I18" s="536" t="s">
        <v>463</v>
      </c>
      <c r="J18" s="130"/>
      <c r="K18" s="536" t="s">
        <v>463</v>
      </c>
      <c r="L18" s="536"/>
      <c r="M18" s="536" t="s">
        <v>463</v>
      </c>
      <c r="N18" s="130"/>
      <c r="O18" s="536" t="s">
        <v>463</v>
      </c>
      <c r="P18" s="536"/>
      <c r="Q18" s="536" t="s">
        <v>463</v>
      </c>
      <c r="R18" s="130"/>
      <c r="S18" s="536" t="s">
        <v>463</v>
      </c>
      <c r="T18" s="130"/>
      <c r="U18" s="536" t="s">
        <v>463</v>
      </c>
      <c r="V18" s="124"/>
      <c r="W18" s="536" t="s">
        <v>464</v>
      </c>
      <c r="X18" s="130"/>
      <c r="Y18" s="536" t="s">
        <v>464</v>
      </c>
      <c r="Z18" s="130"/>
      <c r="AA18" s="536" t="s">
        <v>464</v>
      </c>
      <c r="AB18" s="130"/>
      <c r="AC18" s="536" t="s">
        <v>464</v>
      </c>
      <c r="AD18" s="130"/>
      <c r="AE18" s="536" t="s">
        <v>464</v>
      </c>
      <c r="AF18" s="536"/>
      <c r="AG18" s="536" t="s">
        <v>464</v>
      </c>
      <c r="AH18" s="536" t="s">
        <v>464</v>
      </c>
      <c r="AI18" s="130"/>
      <c r="AJ18" s="536" t="s">
        <v>464</v>
      </c>
      <c r="AK18" s="130"/>
      <c r="AL18" s="536" t="s">
        <v>464</v>
      </c>
    </row>
    <row r="19" spans="1:38" x14ac:dyDescent="0.25">
      <c r="A19" s="122">
        <v>13</v>
      </c>
      <c r="B19" s="123" t="s">
        <v>465</v>
      </c>
      <c r="C19" s="542" t="s">
        <v>463</v>
      </c>
      <c r="D19" s="543"/>
      <c r="E19" s="542" t="s">
        <v>463</v>
      </c>
      <c r="F19" s="543"/>
      <c r="G19" s="542" t="s">
        <v>463</v>
      </c>
      <c r="H19" s="543"/>
      <c r="I19" s="542" t="s">
        <v>463</v>
      </c>
      <c r="J19" s="543"/>
      <c r="K19" s="542" t="s">
        <v>463</v>
      </c>
      <c r="L19" s="542"/>
      <c r="M19" s="542" t="s">
        <v>463</v>
      </c>
      <c r="N19" s="543"/>
      <c r="O19" s="542" t="s">
        <v>463</v>
      </c>
      <c r="P19" s="542"/>
      <c r="Q19" s="536" t="s">
        <v>463</v>
      </c>
      <c r="R19" s="543"/>
      <c r="S19" s="542" t="s">
        <v>463</v>
      </c>
      <c r="T19" s="543"/>
      <c r="U19" s="542" t="s">
        <v>463</v>
      </c>
      <c r="V19" s="133"/>
      <c r="W19" s="542">
        <v>44468</v>
      </c>
      <c r="X19" s="543"/>
      <c r="Y19" s="542">
        <v>45203</v>
      </c>
      <c r="Z19" s="543"/>
      <c r="AA19" s="542">
        <v>45448</v>
      </c>
      <c r="AB19" s="543"/>
      <c r="AC19" s="542">
        <v>45448</v>
      </c>
      <c r="AD19" s="543"/>
      <c r="AE19" s="542">
        <v>45266</v>
      </c>
      <c r="AF19" s="542"/>
      <c r="AG19" s="542">
        <v>45449</v>
      </c>
      <c r="AH19" s="542">
        <v>46000</v>
      </c>
      <c r="AI19" s="543"/>
      <c r="AJ19" s="542">
        <v>46009</v>
      </c>
      <c r="AK19" s="543"/>
      <c r="AL19" s="542">
        <v>46161</v>
      </c>
    </row>
    <row r="20" spans="1:38" x14ac:dyDescent="0.25">
      <c r="A20" s="122">
        <v>14</v>
      </c>
      <c r="B20" s="123" t="s">
        <v>466</v>
      </c>
      <c r="C20" s="536" t="s">
        <v>467</v>
      </c>
      <c r="D20" s="130"/>
      <c r="E20" s="536" t="s">
        <v>467</v>
      </c>
      <c r="F20" s="130"/>
      <c r="G20" s="536" t="s">
        <v>467</v>
      </c>
      <c r="H20" s="130"/>
      <c r="I20" s="536" t="s">
        <v>467</v>
      </c>
      <c r="J20" s="130"/>
      <c r="K20" s="536" t="s">
        <v>467</v>
      </c>
      <c r="L20" s="536"/>
      <c r="M20" s="536" t="s">
        <v>467</v>
      </c>
      <c r="N20" s="130"/>
      <c r="O20" s="536" t="s">
        <v>467</v>
      </c>
      <c r="P20" s="130"/>
      <c r="Q20" s="536" t="s">
        <v>467</v>
      </c>
      <c r="R20" s="130"/>
      <c r="S20" s="536" t="s">
        <v>467</v>
      </c>
      <c r="T20" s="130"/>
      <c r="U20" s="536" t="s">
        <v>467</v>
      </c>
      <c r="V20" s="124"/>
      <c r="W20" s="536" t="s">
        <v>467</v>
      </c>
      <c r="X20" s="130"/>
      <c r="Y20" s="536" t="s">
        <v>467</v>
      </c>
      <c r="Z20" s="130"/>
      <c r="AA20" s="536" t="s">
        <v>467</v>
      </c>
      <c r="AB20" s="130"/>
      <c r="AC20" s="536" t="s">
        <v>467</v>
      </c>
      <c r="AD20" s="130"/>
      <c r="AE20" s="536" t="s">
        <v>467</v>
      </c>
      <c r="AF20" s="536"/>
      <c r="AG20" s="536" t="s">
        <v>467</v>
      </c>
      <c r="AH20" s="536" t="s">
        <v>467</v>
      </c>
      <c r="AI20" s="130"/>
      <c r="AJ20" s="536" t="s">
        <v>467</v>
      </c>
      <c r="AK20" s="130"/>
      <c r="AL20" s="536" t="s">
        <v>467</v>
      </c>
    </row>
    <row r="21" spans="1:38" ht="52.5" x14ac:dyDescent="0.25">
      <c r="A21" s="122">
        <v>15</v>
      </c>
      <c r="B21" s="123" t="s">
        <v>468</v>
      </c>
      <c r="C21" s="542" t="s">
        <v>469</v>
      </c>
      <c r="D21" s="130"/>
      <c r="E21" s="542" t="s">
        <v>470</v>
      </c>
      <c r="F21" s="130"/>
      <c r="G21" s="542" t="s">
        <v>470</v>
      </c>
      <c r="H21" s="130"/>
      <c r="I21" s="542" t="s">
        <v>471</v>
      </c>
      <c r="J21" s="130"/>
      <c r="K21" s="542" t="s">
        <v>472</v>
      </c>
      <c r="L21" s="542"/>
      <c r="M21" s="542" t="s">
        <v>473</v>
      </c>
      <c r="N21" s="130"/>
      <c r="O21" s="542" t="s">
        <v>474</v>
      </c>
      <c r="P21" s="542"/>
      <c r="Q21" s="542" t="s">
        <v>475</v>
      </c>
      <c r="R21" s="130"/>
      <c r="S21" s="542" t="s">
        <v>476</v>
      </c>
      <c r="T21" s="130"/>
      <c r="U21" s="542" t="s">
        <v>477</v>
      </c>
      <c r="V21" s="124"/>
      <c r="W21" s="542" t="s">
        <v>478</v>
      </c>
      <c r="X21" s="130"/>
      <c r="Y21" s="542" t="s">
        <v>479</v>
      </c>
      <c r="Z21" s="130"/>
      <c r="AA21" s="542" t="s">
        <v>480</v>
      </c>
      <c r="AB21" s="130"/>
      <c r="AC21" s="542" t="s">
        <v>480</v>
      </c>
      <c r="AD21" s="130"/>
      <c r="AE21" s="542" t="s">
        <v>481</v>
      </c>
      <c r="AF21" s="542"/>
      <c r="AG21" s="542" t="s">
        <v>482</v>
      </c>
      <c r="AH21" s="542" t="s">
        <v>483</v>
      </c>
      <c r="AI21" s="130"/>
      <c r="AJ21" s="542" t="s">
        <v>484</v>
      </c>
      <c r="AK21" s="130"/>
      <c r="AL21" s="542" t="s">
        <v>485</v>
      </c>
    </row>
    <row r="22" spans="1:38" ht="21" x14ac:dyDescent="0.25">
      <c r="A22" s="125">
        <v>16</v>
      </c>
      <c r="B22" s="126" t="s">
        <v>486</v>
      </c>
      <c r="C22" s="537" t="s">
        <v>487</v>
      </c>
      <c r="D22" s="538"/>
      <c r="E22" s="537" t="s">
        <v>487</v>
      </c>
      <c r="F22" s="538"/>
      <c r="G22" s="537" t="s">
        <v>487</v>
      </c>
      <c r="H22" s="538"/>
      <c r="I22" s="537" t="s">
        <v>487</v>
      </c>
      <c r="J22" s="538"/>
      <c r="K22" s="537" t="s">
        <v>487</v>
      </c>
      <c r="L22" s="537"/>
      <c r="M22" s="537" t="s">
        <v>487</v>
      </c>
      <c r="N22" s="538"/>
      <c r="O22" s="537" t="s">
        <v>487</v>
      </c>
      <c r="P22" s="537"/>
      <c r="Q22" s="537" t="s">
        <v>487</v>
      </c>
      <c r="R22" s="538"/>
      <c r="S22" s="537" t="s">
        <v>487</v>
      </c>
      <c r="T22" s="538"/>
      <c r="U22" s="537" t="s">
        <v>487</v>
      </c>
      <c r="V22" s="127"/>
      <c r="W22" s="537" t="s">
        <v>487</v>
      </c>
      <c r="X22" s="538"/>
      <c r="Y22" s="537" t="s">
        <v>488</v>
      </c>
      <c r="Z22" s="538"/>
      <c r="AA22" s="537" t="s">
        <v>487</v>
      </c>
      <c r="AB22" s="538"/>
      <c r="AC22" s="537" t="s">
        <v>487</v>
      </c>
      <c r="AD22" s="538"/>
      <c r="AE22" s="537" t="s">
        <v>487</v>
      </c>
      <c r="AF22" s="537"/>
      <c r="AG22" s="537" t="s">
        <v>487</v>
      </c>
      <c r="AH22" s="537" t="s">
        <v>487</v>
      </c>
      <c r="AI22" s="538"/>
      <c r="AJ22" s="537" t="s">
        <v>487</v>
      </c>
      <c r="AK22" s="538"/>
      <c r="AL22" s="537" t="s">
        <v>487</v>
      </c>
    </row>
    <row r="23" spans="1:38" x14ac:dyDescent="0.25">
      <c r="A23" s="122"/>
      <c r="B23" s="128" t="s">
        <v>489</v>
      </c>
      <c r="C23" s="536"/>
      <c r="D23" s="130"/>
      <c r="E23" s="536"/>
      <c r="F23" s="130"/>
      <c r="G23" s="536"/>
      <c r="H23" s="130"/>
      <c r="I23" s="536"/>
      <c r="J23" s="130"/>
      <c r="K23" s="536"/>
      <c r="L23" s="536"/>
      <c r="M23" s="536"/>
      <c r="N23" s="130"/>
      <c r="O23" s="536"/>
      <c r="P23" s="536"/>
      <c r="Q23" s="536"/>
      <c r="R23" s="130"/>
      <c r="S23" s="536"/>
      <c r="T23" s="130"/>
      <c r="U23" s="536"/>
      <c r="V23" s="124"/>
      <c r="W23" s="536"/>
      <c r="X23" s="130"/>
      <c r="Y23" s="536"/>
      <c r="Z23" s="130"/>
      <c r="AA23" s="536"/>
      <c r="AB23" s="130"/>
      <c r="AC23" s="536"/>
      <c r="AD23" s="130"/>
      <c r="AE23" s="536"/>
      <c r="AF23" s="536"/>
      <c r="AG23" s="536"/>
      <c r="AH23" s="536"/>
      <c r="AI23" s="130"/>
      <c r="AJ23" s="536"/>
      <c r="AK23" s="130"/>
      <c r="AL23" s="536"/>
    </row>
    <row r="24" spans="1:38" x14ac:dyDescent="0.25">
      <c r="A24" s="122">
        <v>17</v>
      </c>
      <c r="B24" s="123" t="s">
        <v>490</v>
      </c>
      <c r="C24" s="536" t="s">
        <v>491</v>
      </c>
      <c r="D24" s="130"/>
      <c r="E24" s="536" t="s">
        <v>491</v>
      </c>
      <c r="F24" s="130"/>
      <c r="G24" s="536" t="s">
        <v>492</v>
      </c>
      <c r="H24" s="130"/>
      <c r="I24" s="536" t="s">
        <v>491</v>
      </c>
      <c r="J24" s="130"/>
      <c r="K24" s="536" t="s">
        <v>491</v>
      </c>
      <c r="L24" s="536"/>
      <c r="M24" s="536" t="s">
        <v>493</v>
      </c>
      <c r="N24" s="130"/>
      <c r="O24" s="536" t="s">
        <v>493</v>
      </c>
      <c r="P24" s="536"/>
      <c r="Q24" s="536" t="s">
        <v>492</v>
      </c>
      <c r="R24" s="130"/>
      <c r="S24" s="536" t="s">
        <v>492</v>
      </c>
      <c r="T24" s="130"/>
      <c r="U24" s="536" t="s">
        <v>492</v>
      </c>
      <c r="V24" s="124"/>
      <c r="W24" s="536" t="s">
        <v>491</v>
      </c>
      <c r="X24" s="130"/>
      <c r="Y24" s="536" t="s">
        <v>493</v>
      </c>
      <c r="Z24" s="130"/>
      <c r="AA24" s="536" t="s">
        <v>492</v>
      </c>
      <c r="AB24" s="130"/>
      <c r="AC24" s="536" t="s">
        <v>493</v>
      </c>
      <c r="AD24" s="130"/>
      <c r="AE24" s="536" t="s">
        <v>492</v>
      </c>
      <c r="AF24" s="536"/>
      <c r="AG24" s="536" t="s">
        <v>492</v>
      </c>
      <c r="AH24" s="536" t="s">
        <v>493</v>
      </c>
      <c r="AI24" s="130"/>
      <c r="AJ24" s="536" t="s">
        <v>493</v>
      </c>
      <c r="AK24" s="130"/>
      <c r="AL24" s="536" t="s">
        <v>493</v>
      </c>
    </row>
    <row r="25" spans="1:38" ht="73.5" x14ac:dyDescent="0.25">
      <c r="A25" s="134">
        <v>18</v>
      </c>
      <c r="B25" s="123" t="s">
        <v>494</v>
      </c>
      <c r="C25" s="536" t="s">
        <v>495</v>
      </c>
      <c r="D25" s="123"/>
      <c r="E25" s="536" t="s">
        <v>496</v>
      </c>
      <c r="F25" s="123"/>
      <c r="G25" s="536" t="s">
        <v>497</v>
      </c>
      <c r="H25" s="123"/>
      <c r="I25" s="536" t="s">
        <v>498</v>
      </c>
      <c r="J25" s="123"/>
      <c r="K25" s="536" t="s">
        <v>499</v>
      </c>
      <c r="L25" s="536"/>
      <c r="M25" s="536" t="s">
        <v>500</v>
      </c>
      <c r="N25" s="123"/>
      <c r="O25" s="536" t="s">
        <v>501</v>
      </c>
      <c r="P25" s="536"/>
      <c r="Q25" s="536" t="s">
        <v>502</v>
      </c>
      <c r="R25" s="123"/>
      <c r="S25" s="536" t="s">
        <v>503</v>
      </c>
      <c r="T25" s="123"/>
      <c r="U25" s="536" t="s">
        <v>504</v>
      </c>
      <c r="V25" s="135"/>
      <c r="W25" s="536" t="s">
        <v>505</v>
      </c>
      <c r="X25" s="123"/>
      <c r="Y25" s="536" t="s">
        <v>506</v>
      </c>
      <c r="Z25" s="123"/>
      <c r="AA25" s="536" t="s">
        <v>507</v>
      </c>
      <c r="AB25" s="123"/>
      <c r="AC25" s="536" t="s">
        <v>508</v>
      </c>
      <c r="AD25" s="123"/>
      <c r="AE25" s="536" t="s">
        <v>509</v>
      </c>
      <c r="AF25" s="536"/>
      <c r="AG25" s="536" t="s">
        <v>510</v>
      </c>
      <c r="AH25" s="536" t="s">
        <v>511</v>
      </c>
      <c r="AI25" s="123"/>
      <c r="AJ25" s="536" t="s">
        <v>512</v>
      </c>
      <c r="AK25" s="123"/>
      <c r="AL25" s="536" t="s">
        <v>513</v>
      </c>
    </row>
    <row r="26" spans="1:38" x14ac:dyDescent="0.25">
      <c r="A26" s="122">
        <v>19</v>
      </c>
      <c r="B26" s="123" t="s">
        <v>514</v>
      </c>
      <c r="C26" s="536" t="s">
        <v>467</v>
      </c>
      <c r="D26" s="123"/>
      <c r="E26" s="536" t="s">
        <v>467</v>
      </c>
      <c r="F26" s="123"/>
      <c r="G26" s="536" t="s">
        <v>467</v>
      </c>
      <c r="H26" s="123"/>
      <c r="I26" s="536" t="s">
        <v>467</v>
      </c>
      <c r="J26" s="123"/>
      <c r="K26" s="536" t="s">
        <v>467</v>
      </c>
      <c r="L26" s="536"/>
      <c r="M26" s="536" t="s">
        <v>515</v>
      </c>
      <c r="N26" s="123"/>
      <c r="O26" s="536" t="s">
        <v>515</v>
      </c>
      <c r="P26" s="536"/>
      <c r="Q26" s="536" t="s">
        <v>515</v>
      </c>
      <c r="R26" s="123"/>
      <c r="S26" s="536" t="s">
        <v>467</v>
      </c>
      <c r="T26" s="123"/>
      <c r="U26" s="536" t="s">
        <v>467</v>
      </c>
      <c r="V26" s="123"/>
      <c r="W26" s="536" t="s">
        <v>467</v>
      </c>
      <c r="X26" s="123"/>
      <c r="Y26" s="536" t="s">
        <v>515</v>
      </c>
      <c r="Z26" s="123"/>
      <c r="AA26" s="536" t="s">
        <v>515</v>
      </c>
      <c r="AB26" s="123"/>
      <c r="AC26" s="536" t="s">
        <v>515</v>
      </c>
      <c r="AD26" s="123"/>
      <c r="AE26" s="536" t="s">
        <v>515</v>
      </c>
      <c r="AF26" s="536"/>
      <c r="AG26" s="536" t="s">
        <v>515</v>
      </c>
      <c r="AH26" s="536" t="s">
        <v>515</v>
      </c>
      <c r="AI26" s="123"/>
      <c r="AJ26" s="536" t="s">
        <v>515</v>
      </c>
      <c r="AK26" s="123"/>
      <c r="AL26" s="536" t="s">
        <v>515</v>
      </c>
    </row>
    <row r="27" spans="1:38" ht="21" x14ac:dyDescent="0.25">
      <c r="A27" s="562" t="s">
        <v>219</v>
      </c>
      <c r="B27" s="123" t="s">
        <v>516</v>
      </c>
      <c r="C27" s="536" t="s">
        <v>517</v>
      </c>
      <c r="D27" s="123"/>
      <c r="E27" s="536" t="s">
        <v>517</v>
      </c>
      <c r="F27" s="123"/>
      <c r="G27" s="536" t="s">
        <v>517</v>
      </c>
      <c r="H27" s="123"/>
      <c r="I27" s="536" t="s">
        <v>517</v>
      </c>
      <c r="J27" s="123"/>
      <c r="K27" s="536" t="s">
        <v>517</v>
      </c>
      <c r="L27" s="536"/>
      <c r="M27" s="536" t="s">
        <v>518</v>
      </c>
      <c r="N27" s="123"/>
      <c r="O27" s="536" t="s">
        <v>518</v>
      </c>
      <c r="P27" s="536"/>
      <c r="Q27" s="536" t="s">
        <v>518</v>
      </c>
      <c r="R27" s="123"/>
      <c r="S27" s="536" t="s">
        <v>517</v>
      </c>
      <c r="T27" s="123"/>
      <c r="U27" s="536" t="s">
        <v>517</v>
      </c>
      <c r="V27" s="123"/>
      <c r="W27" s="536" t="s">
        <v>517</v>
      </c>
      <c r="X27" s="123"/>
      <c r="Y27" s="536" t="s">
        <v>519</v>
      </c>
      <c r="Z27" s="123"/>
      <c r="AA27" s="536" t="s">
        <v>519</v>
      </c>
      <c r="AB27" s="123"/>
      <c r="AC27" s="536" t="s">
        <v>519</v>
      </c>
      <c r="AD27" s="123"/>
      <c r="AE27" s="536" t="s">
        <v>519</v>
      </c>
      <c r="AF27" s="536"/>
      <c r="AG27" s="536" t="s">
        <v>519</v>
      </c>
      <c r="AH27" s="536" t="s">
        <v>519</v>
      </c>
      <c r="AI27" s="123"/>
      <c r="AJ27" s="536" t="s">
        <v>519</v>
      </c>
      <c r="AK27" s="123"/>
      <c r="AL27" s="536" t="s">
        <v>519</v>
      </c>
    </row>
    <row r="28" spans="1:38" x14ac:dyDescent="0.25">
      <c r="A28" s="562"/>
      <c r="B28" s="123"/>
      <c r="C28" s="536"/>
      <c r="D28" s="123"/>
      <c r="E28" s="536"/>
      <c r="F28" s="123"/>
      <c r="G28" s="536"/>
      <c r="H28" s="123"/>
      <c r="I28" s="536"/>
      <c r="J28" s="123"/>
      <c r="K28" s="536"/>
      <c r="L28" s="536"/>
      <c r="M28" s="536"/>
      <c r="N28" s="123"/>
      <c r="O28" s="536"/>
      <c r="P28" s="536"/>
      <c r="Q28" s="536"/>
      <c r="R28" s="123"/>
      <c r="S28" s="536"/>
      <c r="T28" s="123"/>
      <c r="U28" s="536"/>
      <c r="V28" s="123"/>
      <c r="W28" s="536"/>
      <c r="X28" s="123"/>
      <c r="Y28" s="536"/>
      <c r="Z28" s="123"/>
      <c r="AA28" s="536"/>
      <c r="AB28" s="123"/>
      <c r="AC28" s="536"/>
      <c r="AD28" s="123"/>
      <c r="AE28" s="536"/>
      <c r="AF28" s="536"/>
      <c r="AG28" s="536"/>
      <c r="AH28" s="536"/>
      <c r="AI28" s="123"/>
      <c r="AJ28" s="536"/>
      <c r="AK28" s="123"/>
      <c r="AL28" s="536"/>
    </row>
    <row r="29" spans="1:38" ht="21" x14ac:dyDescent="0.25">
      <c r="A29" s="122" t="s">
        <v>222</v>
      </c>
      <c r="B29" s="123" t="s">
        <v>520</v>
      </c>
      <c r="C29" s="536" t="s">
        <v>517</v>
      </c>
      <c r="D29" s="123"/>
      <c r="E29" s="536" t="s">
        <v>517</v>
      </c>
      <c r="F29" s="123"/>
      <c r="G29" s="536" t="s">
        <v>517</v>
      </c>
      <c r="H29" s="123"/>
      <c r="I29" s="536" t="s">
        <v>517</v>
      </c>
      <c r="J29" s="123"/>
      <c r="K29" s="536" t="s">
        <v>517</v>
      </c>
      <c r="L29" s="536"/>
      <c r="M29" s="536" t="s">
        <v>518</v>
      </c>
      <c r="N29" s="123"/>
      <c r="O29" s="536" t="s">
        <v>518</v>
      </c>
      <c r="P29" s="536"/>
      <c r="Q29" s="536" t="s">
        <v>518</v>
      </c>
      <c r="R29" s="123"/>
      <c r="S29" s="536" t="s">
        <v>517</v>
      </c>
      <c r="T29" s="123"/>
      <c r="U29" s="536" t="s">
        <v>517</v>
      </c>
      <c r="V29" s="123"/>
      <c r="W29" s="536" t="s">
        <v>517</v>
      </c>
      <c r="X29" s="123"/>
      <c r="Y29" s="536" t="s">
        <v>519</v>
      </c>
      <c r="Z29" s="123"/>
      <c r="AA29" s="536" t="s">
        <v>519</v>
      </c>
      <c r="AB29" s="123"/>
      <c r="AC29" s="536" t="s">
        <v>519</v>
      </c>
      <c r="AD29" s="123"/>
      <c r="AE29" s="536" t="s">
        <v>519</v>
      </c>
      <c r="AF29" s="536"/>
      <c r="AG29" s="536" t="s">
        <v>519</v>
      </c>
      <c r="AH29" s="536" t="s">
        <v>519</v>
      </c>
      <c r="AI29" s="123"/>
      <c r="AJ29" s="536" t="s">
        <v>519</v>
      </c>
      <c r="AK29" s="123"/>
      <c r="AL29" s="536" t="s">
        <v>519</v>
      </c>
    </row>
    <row r="30" spans="1:38" x14ac:dyDescent="0.25">
      <c r="A30" s="122">
        <v>21</v>
      </c>
      <c r="B30" s="123" t="s">
        <v>521</v>
      </c>
      <c r="C30" s="536" t="s">
        <v>467</v>
      </c>
      <c r="D30" s="123"/>
      <c r="E30" s="536" t="s">
        <v>467</v>
      </c>
      <c r="F30" s="123"/>
      <c r="G30" s="536" t="s">
        <v>467</v>
      </c>
      <c r="H30" s="123"/>
      <c r="I30" s="536" t="s">
        <v>467</v>
      </c>
      <c r="J30" s="123"/>
      <c r="K30" s="536" t="s">
        <v>467</v>
      </c>
      <c r="L30" s="536"/>
      <c r="M30" s="536" t="s">
        <v>515</v>
      </c>
      <c r="N30" s="123"/>
      <c r="O30" s="536" t="s">
        <v>515</v>
      </c>
      <c r="P30" s="536"/>
      <c r="Q30" s="536" t="s">
        <v>515</v>
      </c>
      <c r="R30" s="123"/>
      <c r="S30" s="536" t="s">
        <v>515</v>
      </c>
      <c r="T30" s="123"/>
      <c r="U30" s="536" t="s">
        <v>515</v>
      </c>
      <c r="V30" s="123"/>
      <c r="W30" s="536" t="s">
        <v>467</v>
      </c>
      <c r="X30" s="123"/>
      <c r="Y30" s="536" t="s">
        <v>515</v>
      </c>
      <c r="Z30" s="123"/>
      <c r="AA30" s="536" t="s">
        <v>515</v>
      </c>
      <c r="AB30" s="123"/>
      <c r="AC30" s="536" t="s">
        <v>515</v>
      </c>
      <c r="AD30" s="123"/>
      <c r="AE30" s="536" t="s">
        <v>515</v>
      </c>
      <c r="AF30" s="536"/>
      <c r="AG30" s="536" t="s">
        <v>515</v>
      </c>
      <c r="AH30" s="536" t="s">
        <v>515</v>
      </c>
      <c r="AI30" s="123"/>
      <c r="AJ30" s="536" t="s">
        <v>515</v>
      </c>
      <c r="AK30" s="123"/>
      <c r="AL30" s="536" t="s">
        <v>515</v>
      </c>
    </row>
    <row r="31" spans="1:38" x14ac:dyDescent="0.25">
      <c r="A31" s="122">
        <v>22</v>
      </c>
      <c r="B31" s="123" t="s">
        <v>522</v>
      </c>
      <c r="C31" s="536" t="s">
        <v>523</v>
      </c>
      <c r="D31" s="123"/>
      <c r="E31" s="536" t="s">
        <v>523</v>
      </c>
      <c r="F31" s="123"/>
      <c r="G31" s="536" t="s">
        <v>523</v>
      </c>
      <c r="H31" s="123"/>
      <c r="I31" s="536" t="s">
        <v>523</v>
      </c>
      <c r="J31" s="123"/>
      <c r="K31" s="536" t="s">
        <v>523</v>
      </c>
      <c r="L31" s="536"/>
      <c r="M31" s="536" t="s">
        <v>524</v>
      </c>
      <c r="N31" s="123"/>
      <c r="O31" s="536" t="s">
        <v>524</v>
      </c>
      <c r="P31" s="536"/>
      <c r="Q31" s="536" t="s">
        <v>524</v>
      </c>
      <c r="R31" s="123"/>
      <c r="S31" s="536" t="s">
        <v>524</v>
      </c>
      <c r="T31" s="123"/>
      <c r="U31" s="536" t="s">
        <v>524</v>
      </c>
      <c r="V31" s="123"/>
      <c r="W31" s="536" t="s">
        <v>523</v>
      </c>
      <c r="X31" s="123"/>
      <c r="Y31" s="536"/>
      <c r="Z31" s="123"/>
      <c r="AA31" s="536"/>
      <c r="AB31" s="123"/>
      <c r="AC31" s="536"/>
      <c r="AD31" s="123"/>
      <c r="AE31" s="536"/>
      <c r="AF31" s="536"/>
      <c r="AG31" s="536"/>
      <c r="AH31" s="536"/>
      <c r="AI31" s="123"/>
      <c r="AJ31" s="536"/>
      <c r="AK31" s="123"/>
      <c r="AL31" s="536" t="s">
        <v>67</v>
      </c>
    </row>
    <row r="32" spans="1:38" x14ac:dyDescent="0.25">
      <c r="A32" s="122">
        <v>23</v>
      </c>
      <c r="B32" s="123" t="s">
        <v>525</v>
      </c>
      <c r="C32" s="536" t="s">
        <v>526</v>
      </c>
      <c r="D32" s="130"/>
      <c r="E32" s="536" t="s">
        <v>526</v>
      </c>
      <c r="F32" s="130"/>
      <c r="G32" s="536" t="s">
        <v>526</v>
      </c>
      <c r="H32" s="130"/>
      <c r="I32" s="536" t="s">
        <v>526</v>
      </c>
      <c r="J32" s="130"/>
      <c r="K32" s="536" t="s">
        <v>526</v>
      </c>
      <c r="L32" s="536"/>
      <c r="M32" s="536" t="s">
        <v>526</v>
      </c>
      <c r="N32" s="130"/>
      <c r="O32" s="536" t="s">
        <v>526</v>
      </c>
      <c r="P32" s="536"/>
      <c r="Q32" s="536" t="s">
        <v>526</v>
      </c>
      <c r="R32" s="130"/>
      <c r="S32" s="536" t="s">
        <v>526</v>
      </c>
      <c r="T32" s="130"/>
      <c r="U32" s="536" t="s">
        <v>526</v>
      </c>
      <c r="V32" s="124"/>
      <c r="W32" s="536" t="s">
        <v>526</v>
      </c>
      <c r="X32" s="130"/>
      <c r="Y32" s="536" t="s">
        <v>526</v>
      </c>
      <c r="Z32" s="130"/>
      <c r="AA32" s="536" t="s">
        <v>526</v>
      </c>
      <c r="AB32" s="130"/>
      <c r="AC32" s="536" t="s">
        <v>526</v>
      </c>
      <c r="AD32" s="130"/>
      <c r="AE32" s="536" t="s">
        <v>526</v>
      </c>
      <c r="AF32" s="536"/>
      <c r="AG32" s="536" t="s">
        <v>526</v>
      </c>
      <c r="AH32" s="536" t="s">
        <v>526</v>
      </c>
      <c r="AI32" s="130"/>
      <c r="AJ32" s="536" t="s">
        <v>526</v>
      </c>
      <c r="AK32" s="130"/>
      <c r="AL32" s="536" t="s">
        <v>526</v>
      </c>
    </row>
    <row r="33" spans="1:38" x14ac:dyDescent="0.25">
      <c r="A33" s="122">
        <v>24</v>
      </c>
      <c r="B33" s="123" t="s">
        <v>527</v>
      </c>
      <c r="C33" s="131" t="s">
        <v>488</v>
      </c>
      <c r="D33" s="130"/>
      <c r="E33" s="131" t="s">
        <v>488</v>
      </c>
      <c r="F33" s="130"/>
      <c r="G33" s="131" t="s">
        <v>488</v>
      </c>
      <c r="H33" s="130"/>
      <c r="I33" s="131" t="s">
        <v>488</v>
      </c>
      <c r="J33" s="130"/>
      <c r="K33" s="131" t="s">
        <v>488</v>
      </c>
      <c r="L33" s="131"/>
      <c r="M33" s="131" t="s">
        <v>488</v>
      </c>
      <c r="N33" s="130"/>
      <c r="O33" s="131" t="s">
        <v>488</v>
      </c>
      <c r="P33" s="131"/>
      <c r="Q33" s="131" t="s">
        <v>488</v>
      </c>
      <c r="R33" s="130"/>
      <c r="S33" s="131" t="s">
        <v>488</v>
      </c>
      <c r="T33" s="130"/>
      <c r="U33" s="131" t="s">
        <v>488</v>
      </c>
      <c r="V33" s="124"/>
      <c r="W33" s="131" t="s">
        <v>488</v>
      </c>
      <c r="X33" s="130"/>
      <c r="Y33" s="131" t="s">
        <v>488</v>
      </c>
      <c r="Z33" s="130"/>
      <c r="AA33" s="131" t="s">
        <v>488</v>
      </c>
      <c r="AB33" s="130"/>
      <c r="AC33" s="131" t="s">
        <v>488</v>
      </c>
      <c r="AD33" s="130"/>
      <c r="AE33" s="131" t="s">
        <v>488</v>
      </c>
      <c r="AF33" s="131"/>
      <c r="AG33" s="131" t="s">
        <v>488</v>
      </c>
      <c r="AH33" s="131" t="s">
        <v>488</v>
      </c>
      <c r="AI33" s="130"/>
      <c r="AJ33" s="131" t="s">
        <v>488</v>
      </c>
      <c r="AK33" s="130"/>
      <c r="AL33" s="131" t="s">
        <v>488</v>
      </c>
    </row>
    <row r="34" spans="1:38" x14ac:dyDescent="0.25">
      <c r="A34" s="122">
        <v>25</v>
      </c>
      <c r="B34" s="123" t="s">
        <v>528</v>
      </c>
      <c r="C34" s="536"/>
      <c r="D34" s="130"/>
      <c r="E34" s="536"/>
      <c r="F34" s="130"/>
      <c r="G34" s="536"/>
      <c r="H34" s="130"/>
      <c r="I34" s="536"/>
      <c r="J34" s="130"/>
      <c r="K34" s="536"/>
      <c r="L34" s="536"/>
      <c r="M34" s="536"/>
      <c r="N34" s="130"/>
      <c r="O34" s="536"/>
      <c r="P34" s="536"/>
      <c r="Q34" s="536"/>
      <c r="R34" s="130"/>
      <c r="S34" s="536"/>
      <c r="T34" s="130"/>
      <c r="U34" s="536"/>
      <c r="V34" s="124"/>
      <c r="W34" s="536"/>
      <c r="X34" s="130"/>
      <c r="Y34" s="536"/>
      <c r="Z34" s="130"/>
      <c r="AA34" s="536"/>
      <c r="AB34" s="130"/>
      <c r="AC34" s="536"/>
      <c r="AD34" s="130"/>
      <c r="AE34" s="536"/>
      <c r="AF34" s="536"/>
      <c r="AG34" s="536"/>
      <c r="AH34" s="536"/>
      <c r="AI34" s="130"/>
      <c r="AJ34" s="536"/>
      <c r="AK34" s="130"/>
      <c r="AL34" s="536"/>
    </row>
    <row r="35" spans="1:38" x14ac:dyDescent="0.25">
      <c r="A35" s="122">
        <v>26</v>
      </c>
      <c r="B35" s="123" t="s">
        <v>529</v>
      </c>
      <c r="C35" s="536"/>
      <c r="D35" s="130"/>
      <c r="E35" s="536"/>
      <c r="F35" s="130"/>
      <c r="G35" s="536"/>
      <c r="H35" s="130"/>
      <c r="I35" s="536"/>
      <c r="J35" s="130"/>
      <c r="K35" s="536"/>
      <c r="L35" s="536"/>
      <c r="M35" s="536"/>
      <c r="N35" s="130"/>
      <c r="O35" s="536"/>
      <c r="P35" s="536"/>
      <c r="Q35" s="536"/>
      <c r="R35" s="130"/>
      <c r="S35" s="536"/>
      <c r="T35" s="130"/>
      <c r="U35" s="536"/>
      <c r="V35" s="124"/>
      <c r="W35" s="536"/>
      <c r="X35" s="130"/>
      <c r="Y35" s="536"/>
      <c r="Z35" s="130"/>
      <c r="AA35" s="536"/>
      <c r="AB35" s="130"/>
      <c r="AC35" s="536"/>
      <c r="AD35" s="130"/>
      <c r="AE35" s="536"/>
      <c r="AF35" s="536"/>
      <c r="AG35" s="536"/>
      <c r="AH35" s="536"/>
      <c r="AI35" s="130"/>
      <c r="AJ35" s="536"/>
      <c r="AK35" s="130"/>
      <c r="AL35" s="536"/>
    </row>
    <row r="36" spans="1:38" x14ac:dyDescent="0.25">
      <c r="A36" s="122">
        <v>27</v>
      </c>
      <c r="B36" s="123" t="s">
        <v>530</v>
      </c>
      <c r="C36" s="536"/>
      <c r="D36" s="130"/>
      <c r="E36" s="536"/>
      <c r="F36" s="130"/>
      <c r="G36" s="536"/>
      <c r="H36" s="130"/>
      <c r="I36" s="536"/>
      <c r="J36" s="130"/>
      <c r="K36" s="536"/>
      <c r="L36" s="536"/>
      <c r="M36" s="536"/>
      <c r="N36" s="130"/>
      <c r="O36" s="536"/>
      <c r="P36" s="536"/>
      <c r="Q36" s="536"/>
      <c r="R36" s="130"/>
      <c r="S36" s="536"/>
      <c r="T36" s="130"/>
      <c r="U36" s="536"/>
      <c r="V36" s="124"/>
      <c r="W36" s="536"/>
      <c r="X36" s="130"/>
      <c r="Y36" s="536"/>
      <c r="Z36" s="130"/>
      <c r="AA36" s="536"/>
      <c r="AB36" s="130"/>
      <c r="AC36" s="536"/>
      <c r="AD36" s="130"/>
      <c r="AE36" s="536"/>
      <c r="AF36" s="536"/>
      <c r="AG36" s="536"/>
      <c r="AH36" s="536"/>
      <c r="AI36" s="130"/>
      <c r="AJ36" s="536"/>
      <c r="AK36" s="130"/>
      <c r="AL36" s="536"/>
    </row>
    <row r="37" spans="1:38" ht="21" x14ac:dyDescent="0.25">
      <c r="A37" s="122">
        <v>28</v>
      </c>
      <c r="B37" s="123" t="s">
        <v>531</v>
      </c>
      <c r="C37" s="536"/>
      <c r="D37" s="130"/>
      <c r="E37" s="536"/>
      <c r="F37" s="130"/>
      <c r="G37" s="536"/>
      <c r="H37" s="130"/>
      <c r="I37" s="536"/>
      <c r="J37" s="130"/>
      <c r="K37" s="536"/>
      <c r="L37" s="536"/>
      <c r="M37" s="536"/>
      <c r="N37" s="130"/>
      <c r="O37" s="536"/>
      <c r="P37" s="536"/>
      <c r="Q37" s="536"/>
      <c r="R37" s="130"/>
      <c r="S37" s="536"/>
      <c r="T37" s="130"/>
      <c r="U37" s="536"/>
      <c r="V37" s="124"/>
      <c r="W37" s="536"/>
      <c r="X37" s="130"/>
      <c r="Y37" s="536"/>
      <c r="Z37" s="130"/>
      <c r="AA37" s="536"/>
      <c r="AB37" s="130"/>
      <c r="AC37" s="536"/>
      <c r="AD37" s="130"/>
      <c r="AE37" s="536"/>
      <c r="AF37" s="536"/>
      <c r="AG37" s="536"/>
      <c r="AH37" s="536"/>
      <c r="AI37" s="130"/>
      <c r="AJ37" s="536"/>
      <c r="AK37" s="130"/>
      <c r="AL37" s="536"/>
    </row>
    <row r="38" spans="1:38" ht="21" x14ac:dyDescent="0.25">
      <c r="A38" s="122">
        <v>29</v>
      </c>
      <c r="B38" s="123" t="s">
        <v>532</v>
      </c>
      <c r="C38" s="536"/>
      <c r="D38" s="130"/>
      <c r="E38" s="536"/>
      <c r="F38" s="130"/>
      <c r="G38" s="536"/>
      <c r="H38" s="130"/>
      <c r="I38" s="536"/>
      <c r="J38" s="130"/>
      <c r="K38" s="536"/>
      <c r="L38" s="536"/>
      <c r="M38" s="536"/>
      <c r="N38" s="130"/>
      <c r="O38" s="536"/>
      <c r="P38" s="536"/>
      <c r="Q38" s="536"/>
      <c r="R38" s="130"/>
      <c r="S38" s="536"/>
      <c r="T38" s="130"/>
      <c r="U38" s="536"/>
      <c r="V38" s="124"/>
      <c r="W38" s="536"/>
      <c r="X38" s="130"/>
      <c r="Y38" s="536"/>
      <c r="Z38" s="130"/>
      <c r="AA38" s="536"/>
      <c r="AB38" s="130"/>
      <c r="AC38" s="536"/>
      <c r="AD38" s="130"/>
      <c r="AE38" s="536"/>
      <c r="AF38" s="536"/>
      <c r="AG38" s="536"/>
      <c r="AH38" s="536"/>
      <c r="AI38" s="130"/>
      <c r="AJ38" s="536"/>
      <c r="AK38" s="130"/>
      <c r="AL38" s="536"/>
    </row>
    <row r="39" spans="1:38" x14ac:dyDescent="0.25">
      <c r="A39" s="122">
        <v>30</v>
      </c>
      <c r="B39" s="123" t="s">
        <v>533</v>
      </c>
      <c r="C39" s="536" t="s">
        <v>467</v>
      </c>
      <c r="D39" s="130"/>
      <c r="E39" s="536" t="s">
        <v>467</v>
      </c>
      <c r="F39" s="130"/>
      <c r="G39" s="536" t="s">
        <v>467</v>
      </c>
      <c r="H39" s="130"/>
      <c r="I39" s="536" t="s">
        <v>467</v>
      </c>
      <c r="J39" s="130"/>
      <c r="K39" s="536" t="s">
        <v>467</v>
      </c>
      <c r="L39" s="536"/>
      <c r="M39" s="536" t="s">
        <v>467</v>
      </c>
      <c r="N39" s="130"/>
      <c r="O39" s="536" t="s">
        <v>467</v>
      </c>
      <c r="P39" s="536"/>
      <c r="Q39" s="536" t="s">
        <v>467</v>
      </c>
      <c r="R39" s="130"/>
      <c r="S39" s="536" t="s">
        <v>515</v>
      </c>
      <c r="T39" s="130"/>
      <c r="U39" s="536" t="s">
        <v>515</v>
      </c>
      <c r="V39" s="124"/>
      <c r="W39" s="536" t="s">
        <v>467</v>
      </c>
      <c r="X39" s="130"/>
      <c r="Y39" s="536" t="s">
        <v>467</v>
      </c>
      <c r="Z39" s="130"/>
      <c r="AA39" s="536" t="s">
        <v>467</v>
      </c>
      <c r="AB39" s="130"/>
      <c r="AC39" s="536" t="s">
        <v>467</v>
      </c>
      <c r="AD39" s="130"/>
      <c r="AE39" s="536" t="s">
        <v>467</v>
      </c>
      <c r="AF39" s="536"/>
      <c r="AG39" s="536" t="s">
        <v>467</v>
      </c>
      <c r="AH39" s="536" t="s">
        <v>467</v>
      </c>
      <c r="AI39" s="130"/>
      <c r="AJ39" s="536" t="s">
        <v>467</v>
      </c>
      <c r="AK39" s="130"/>
      <c r="AL39" s="536" t="s">
        <v>467</v>
      </c>
    </row>
    <row r="40" spans="1:38" ht="136.5" x14ac:dyDescent="0.25">
      <c r="A40" s="136">
        <v>31</v>
      </c>
      <c r="B40" s="137" t="s">
        <v>534</v>
      </c>
      <c r="C40" s="138" t="s">
        <v>535</v>
      </c>
      <c r="D40" s="139"/>
      <c r="E40" s="138" t="s">
        <v>535</v>
      </c>
      <c r="F40" s="139"/>
      <c r="G40" s="138" t="s">
        <v>535</v>
      </c>
      <c r="H40" s="139"/>
      <c r="I40" s="138" t="s">
        <v>535</v>
      </c>
      <c r="J40" s="139"/>
      <c r="K40" s="138" t="s">
        <v>535</v>
      </c>
      <c r="L40" s="138"/>
      <c r="M40" s="138" t="s">
        <v>536</v>
      </c>
      <c r="N40" s="139"/>
      <c r="O40" s="138" t="s">
        <v>536</v>
      </c>
      <c r="P40" s="138"/>
      <c r="Q40" s="138" t="s">
        <v>536</v>
      </c>
      <c r="R40" s="139"/>
      <c r="S40" s="138"/>
      <c r="T40" s="139"/>
      <c r="U40" s="138"/>
      <c r="V40" s="139"/>
      <c r="W40" s="138" t="s">
        <v>535</v>
      </c>
      <c r="X40" s="139"/>
      <c r="Y40" s="138" t="s">
        <v>537</v>
      </c>
      <c r="Z40" s="139"/>
      <c r="AA40" s="138" t="s">
        <v>537</v>
      </c>
      <c r="AB40" s="139"/>
      <c r="AC40" s="138" t="s">
        <v>537</v>
      </c>
      <c r="AD40" s="139"/>
      <c r="AE40" s="138" t="s">
        <v>537</v>
      </c>
      <c r="AF40" s="138"/>
      <c r="AG40" s="138" t="s">
        <v>537</v>
      </c>
      <c r="AH40" s="138" t="s">
        <v>537</v>
      </c>
      <c r="AI40" s="139"/>
      <c r="AJ40" s="138" t="s">
        <v>537</v>
      </c>
      <c r="AK40" s="139"/>
      <c r="AL40" s="138" t="s">
        <v>537</v>
      </c>
    </row>
    <row r="41" spans="1:38" x14ac:dyDescent="0.25">
      <c r="A41" s="122">
        <v>32</v>
      </c>
      <c r="B41" s="123" t="s">
        <v>538</v>
      </c>
      <c r="C41" s="536" t="s">
        <v>539</v>
      </c>
      <c r="D41" s="130"/>
      <c r="E41" s="536" t="s">
        <v>539</v>
      </c>
      <c r="F41" s="130"/>
      <c r="G41" s="536" t="s">
        <v>539</v>
      </c>
      <c r="H41" s="130"/>
      <c r="I41" s="536" t="s">
        <v>539</v>
      </c>
      <c r="J41" s="130"/>
      <c r="K41" s="536" t="s">
        <v>539</v>
      </c>
      <c r="L41" s="536"/>
      <c r="M41" s="536" t="s">
        <v>539</v>
      </c>
      <c r="N41" s="130"/>
      <c r="O41" s="536" t="s">
        <v>539</v>
      </c>
      <c r="P41" s="536"/>
      <c r="Q41" s="536" t="s">
        <v>539</v>
      </c>
      <c r="R41" s="130"/>
      <c r="S41" s="536"/>
      <c r="T41" s="130"/>
      <c r="U41" s="536"/>
      <c r="V41" s="124"/>
      <c r="W41" s="536" t="s">
        <v>539</v>
      </c>
      <c r="X41" s="130"/>
      <c r="Y41" s="536" t="s">
        <v>539</v>
      </c>
      <c r="Z41" s="130"/>
      <c r="AA41" s="536" t="s">
        <v>539</v>
      </c>
      <c r="AB41" s="130"/>
      <c r="AC41" s="536" t="s">
        <v>539</v>
      </c>
      <c r="AD41" s="130"/>
      <c r="AE41" s="536" t="s">
        <v>539</v>
      </c>
      <c r="AF41" s="536"/>
      <c r="AG41" s="536" t="s">
        <v>539</v>
      </c>
      <c r="AH41" s="536" t="s">
        <v>539</v>
      </c>
      <c r="AI41" s="130"/>
      <c r="AJ41" s="536" t="s">
        <v>539</v>
      </c>
      <c r="AK41" s="130"/>
      <c r="AL41" s="536" t="s">
        <v>539</v>
      </c>
    </row>
    <row r="42" spans="1:38" x14ac:dyDescent="0.25">
      <c r="A42" s="122">
        <v>33</v>
      </c>
      <c r="B42" s="123" t="s">
        <v>540</v>
      </c>
      <c r="C42" s="536" t="s">
        <v>541</v>
      </c>
      <c r="D42" s="130"/>
      <c r="E42" s="536" t="s">
        <v>541</v>
      </c>
      <c r="F42" s="130"/>
      <c r="G42" s="536" t="s">
        <v>541</v>
      </c>
      <c r="H42" s="130"/>
      <c r="I42" s="536" t="s">
        <v>541</v>
      </c>
      <c r="J42" s="130"/>
      <c r="K42" s="536" t="s">
        <v>541</v>
      </c>
      <c r="L42" s="536"/>
      <c r="M42" s="536" t="s">
        <v>542</v>
      </c>
      <c r="N42" s="130"/>
      <c r="O42" s="536" t="s">
        <v>542</v>
      </c>
      <c r="P42" s="536"/>
      <c r="Q42" s="536" t="s">
        <v>542</v>
      </c>
      <c r="R42" s="130"/>
      <c r="S42" s="536"/>
      <c r="T42" s="130"/>
      <c r="U42" s="536"/>
      <c r="V42" s="124"/>
      <c r="W42" s="536" t="s">
        <v>541</v>
      </c>
      <c r="X42" s="130"/>
      <c r="Y42" s="536" t="s">
        <v>541</v>
      </c>
      <c r="Z42" s="130"/>
      <c r="AA42" s="536" t="s">
        <v>541</v>
      </c>
      <c r="AB42" s="130"/>
      <c r="AC42" s="536" t="s">
        <v>541</v>
      </c>
      <c r="AD42" s="130"/>
      <c r="AE42" s="536" t="s">
        <v>541</v>
      </c>
      <c r="AF42" s="536"/>
      <c r="AG42" s="536" t="s">
        <v>541</v>
      </c>
      <c r="AH42" s="536" t="s">
        <v>541</v>
      </c>
      <c r="AI42" s="130"/>
      <c r="AJ42" s="536" t="s">
        <v>541</v>
      </c>
      <c r="AK42" s="130"/>
      <c r="AL42" s="536" t="s">
        <v>541</v>
      </c>
    </row>
    <row r="43" spans="1:38" ht="21" x14ac:dyDescent="0.25">
      <c r="A43" s="122">
        <v>34</v>
      </c>
      <c r="B43" s="123" t="s">
        <v>543</v>
      </c>
      <c r="C43" s="536"/>
      <c r="D43" s="130"/>
      <c r="E43" s="536"/>
      <c r="F43" s="130"/>
      <c r="G43" s="536"/>
      <c r="H43" s="130"/>
      <c r="I43" s="536"/>
      <c r="J43" s="130"/>
      <c r="K43" s="536"/>
      <c r="L43" s="536"/>
      <c r="M43" s="536" t="s">
        <v>544</v>
      </c>
      <c r="N43" s="130"/>
      <c r="O43" s="536" t="s">
        <v>544</v>
      </c>
      <c r="P43" s="536"/>
      <c r="Q43" s="536" t="s">
        <v>544</v>
      </c>
      <c r="R43" s="130"/>
      <c r="S43" s="536"/>
      <c r="T43" s="130"/>
      <c r="U43" s="536"/>
      <c r="V43" s="124"/>
      <c r="W43" s="536"/>
      <c r="X43" s="130"/>
      <c r="Y43" s="536"/>
      <c r="Z43" s="130"/>
      <c r="AA43" s="536"/>
      <c r="AB43" s="130"/>
      <c r="AC43" s="536"/>
      <c r="AD43" s="130"/>
      <c r="AE43" s="536"/>
      <c r="AF43" s="536"/>
      <c r="AG43" s="536"/>
      <c r="AH43" s="536"/>
      <c r="AI43" s="130"/>
      <c r="AJ43" s="536"/>
      <c r="AK43" s="130"/>
      <c r="AL43" s="536"/>
    </row>
    <row r="44" spans="1:38" ht="31.5" x14ac:dyDescent="0.25">
      <c r="A44" s="122">
        <v>35</v>
      </c>
      <c r="B44" s="123" t="s">
        <v>545</v>
      </c>
      <c r="C44" s="536" t="s">
        <v>546</v>
      </c>
      <c r="D44" s="130"/>
      <c r="E44" s="536" t="s">
        <v>546</v>
      </c>
      <c r="F44" s="130"/>
      <c r="G44" s="536" t="s">
        <v>546</v>
      </c>
      <c r="H44" s="130"/>
      <c r="I44" s="536" t="s">
        <v>546</v>
      </c>
      <c r="J44" s="130"/>
      <c r="K44" s="536" t="s">
        <v>546</v>
      </c>
      <c r="L44" s="536"/>
      <c r="M44" s="536" t="s">
        <v>546</v>
      </c>
      <c r="N44" s="130"/>
      <c r="O44" s="536" t="s">
        <v>546</v>
      </c>
      <c r="P44" s="536"/>
      <c r="Q44" s="536" t="s">
        <v>546</v>
      </c>
      <c r="R44" s="130"/>
      <c r="S44" s="536" t="s">
        <v>546</v>
      </c>
      <c r="T44" s="130"/>
      <c r="U44" s="536" t="s">
        <v>546</v>
      </c>
      <c r="V44" s="124"/>
      <c r="W44" s="536" t="s">
        <v>547</v>
      </c>
      <c r="X44" s="130"/>
      <c r="Y44" s="536" t="s">
        <v>547</v>
      </c>
      <c r="Z44" s="130"/>
      <c r="AA44" s="536" t="s">
        <v>547</v>
      </c>
      <c r="AB44" s="130"/>
      <c r="AC44" s="536" t="s">
        <v>547</v>
      </c>
      <c r="AD44" s="130"/>
      <c r="AE44" s="536" t="s">
        <v>547</v>
      </c>
      <c r="AF44" s="536"/>
      <c r="AG44" s="536" t="s">
        <v>547</v>
      </c>
      <c r="AH44" s="536" t="s">
        <v>547</v>
      </c>
      <c r="AI44" s="130"/>
      <c r="AJ44" s="536" t="s">
        <v>547</v>
      </c>
      <c r="AK44" s="130"/>
      <c r="AL44" s="536" t="s">
        <v>547</v>
      </c>
    </row>
    <row r="45" spans="1:38" x14ac:dyDescent="0.25">
      <c r="A45" s="122">
        <v>36</v>
      </c>
      <c r="B45" s="123" t="s">
        <v>548</v>
      </c>
      <c r="C45" s="536" t="s">
        <v>467</v>
      </c>
      <c r="D45" s="130"/>
      <c r="E45" s="536" t="s">
        <v>467</v>
      </c>
      <c r="F45" s="130"/>
      <c r="G45" s="536" t="s">
        <v>467</v>
      </c>
      <c r="H45" s="130"/>
      <c r="I45" s="536" t="s">
        <v>467</v>
      </c>
      <c r="J45" s="130"/>
      <c r="K45" s="536" t="s">
        <v>467</v>
      </c>
      <c r="L45" s="536"/>
      <c r="M45" s="536" t="s">
        <v>515</v>
      </c>
      <c r="N45" s="130"/>
      <c r="O45" s="536" t="s">
        <v>515</v>
      </c>
      <c r="P45" s="536"/>
      <c r="Q45" s="536" t="s">
        <v>515</v>
      </c>
      <c r="R45" s="130"/>
      <c r="S45" s="536" t="s">
        <v>467</v>
      </c>
      <c r="T45" s="130"/>
      <c r="U45" s="536" t="s">
        <v>467</v>
      </c>
      <c r="V45" s="124"/>
      <c r="W45" s="536" t="s">
        <v>467</v>
      </c>
      <c r="X45" s="130"/>
      <c r="Y45" s="536" t="s">
        <v>515</v>
      </c>
      <c r="Z45" s="130"/>
      <c r="AA45" s="536" t="s">
        <v>515</v>
      </c>
      <c r="AB45" s="130"/>
      <c r="AC45" s="536" t="s">
        <v>515</v>
      </c>
      <c r="AD45" s="130"/>
      <c r="AE45" s="536" t="s">
        <v>515</v>
      </c>
      <c r="AF45" s="536"/>
      <c r="AG45" s="536" t="s">
        <v>515</v>
      </c>
      <c r="AH45" s="536" t="s">
        <v>515</v>
      </c>
      <c r="AI45" s="130"/>
      <c r="AJ45" s="536" t="s">
        <v>515</v>
      </c>
      <c r="AK45" s="130"/>
      <c r="AL45" s="536" t="s">
        <v>515</v>
      </c>
    </row>
    <row r="46" spans="1:38" ht="84" x14ac:dyDescent="0.25">
      <c r="A46" s="122">
        <v>37</v>
      </c>
      <c r="B46" s="123" t="s">
        <v>549</v>
      </c>
      <c r="C46" s="140" t="s">
        <v>550</v>
      </c>
      <c r="D46" s="130"/>
      <c r="E46" s="140" t="s">
        <v>550</v>
      </c>
      <c r="F46" s="130"/>
      <c r="G46" s="140" t="s">
        <v>550</v>
      </c>
      <c r="H46" s="130"/>
      <c r="I46" s="140" t="s">
        <v>550</v>
      </c>
      <c r="J46" s="130"/>
      <c r="K46" s="140" t="s">
        <v>550</v>
      </c>
      <c r="L46" s="140"/>
      <c r="M46" s="140"/>
      <c r="N46" s="130"/>
      <c r="O46" s="140"/>
      <c r="P46" s="140"/>
      <c r="Q46" s="140"/>
      <c r="R46" s="130"/>
      <c r="S46" s="140" t="s">
        <v>550</v>
      </c>
      <c r="T46" s="130"/>
      <c r="U46" s="140" t="s">
        <v>550</v>
      </c>
      <c r="V46" s="130"/>
      <c r="W46" s="140" t="s">
        <v>551</v>
      </c>
      <c r="X46" s="130"/>
      <c r="Y46" s="140"/>
      <c r="Z46" s="130"/>
      <c r="AA46" s="140"/>
      <c r="AB46" s="130"/>
      <c r="AC46" s="140"/>
      <c r="AD46" s="130"/>
      <c r="AE46" s="140"/>
      <c r="AF46" s="140"/>
      <c r="AG46" s="140"/>
      <c r="AH46" s="140"/>
      <c r="AI46" s="130"/>
      <c r="AJ46" s="140"/>
      <c r="AK46" s="130"/>
      <c r="AL46" s="140"/>
    </row>
  </sheetData>
  <mergeCells count="2">
    <mergeCell ref="A7:A8"/>
    <mergeCell ref="A27:A28"/>
  </mergeCells>
  <hyperlinks>
    <hyperlink ref="AN1" location="Index!A1" display="Index"/>
  </hyperlinks>
  <pageMargins left="0.70866141732283472" right="0.70866141732283472" top="0.74803149606299213" bottom="0.74803149606299213" header="0.31496062992125984" footer="0.31496062992125984"/>
  <pageSetup paperSize="9" scale="65" orientation="portrait" r:id="rId1"/>
  <ignoredErrors>
    <ignoredError sqref="AH12:AL12 I12:K12 M12:V12 W12:AE12"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$B$53:$B$56</xm:f>
          </x14:formula1>
          <xm:sqref>AL9 WMJ983049 WCN983049 VSR983049 VIV983049 UYZ983049 UPD983049 UFH983049 TVL983049 TLP983049 TBT983049 SRX983049 SIB983049 RYF983049 ROJ983049 REN983049 QUR983049 QKV983049 QAZ983049 PRD983049 PHH983049 OXL983049 ONP983049 ODT983049 NTX983049 NKB983049 NAF983049 MQJ983049 MGN983049 LWR983049 LMV983049 LCZ983049 KTD983049 KJH983049 JZL983049 JPP983049 JFT983049 IVX983049 IMB983049 ICF983049 HSJ983049 HIN983049 GYR983049 GOV983049 GEZ983049 FVD983049 FLH983049 FBL983049 ERP983049 EHT983049 DXX983049 DOB983049 DEF983049 CUJ983049 CKN983049 CAR983049 BQV983049 BGZ983049 AXD983049 ANH983049 ADL983049 TP983049 JT983049 Y983049 WWF917513 WMJ917513 WCN917513 VSR917513 VIV917513 UYZ917513 UPD917513 UFH917513 TVL917513 TLP917513 TBT917513 SRX917513 SIB917513 RYF917513 ROJ917513 REN917513 QUR917513 QKV917513 QAZ917513 PRD917513 PHH917513 OXL917513 ONP917513 ODT917513 NTX917513 NKB917513 NAF917513 MQJ917513 MGN917513 LWR917513 LMV917513 LCZ917513 KTD917513 KJH917513 JZL917513 JPP917513 JFT917513 IVX917513 IMB917513 ICF917513 HSJ917513 HIN917513 GYR917513 GOV917513 GEZ917513 FVD917513 FLH917513 FBL917513 ERP917513 EHT917513 DXX917513 DOB917513 DEF917513 CUJ917513 CKN917513 CAR917513 BQV917513 BGZ917513 AXD917513 ANH917513 ADL917513 TP917513 JT917513 Y917513 WWF851977 WMJ851977 WCN851977 VSR851977 VIV851977 UYZ851977 UPD851977 UFH851977 TVL851977 TLP851977 TBT851977 SRX851977 SIB851977 RYF851977 ROJ851977 REN851977 QUR851977 QKV851977 QAZ851977 PRD851977 PHH851977 OXL851977 ONP851977 ODT851977 NTX851977 NKB851977 NAF851977 MQJ851977 MGN851977 LWR851977 LMV851977 LCZ851977 KTD851977 KJH851977 JZL851977 JPP851977 JFT851977 IVX851977 IMB851977 ICF851977 HSJ851977 HIN851977 GYR851977 GOV851977 GEZ851977 FVD851977 FLH851977 FBL851977 ERP851977 EHT851977 DXX851977 DOB851977 DEF851977 CUJ851977 CKN851977 CAR851977 BQV851977 BGZ851977 AXD851977 ANH851977 ADL851977 TP851977 JT851977 Y851977 WWF786441 WMJ786441 WCN786441 VSR786441 VIV786441 UYZ786441 UPD786441 UFH786441 TVL786441 TLP786441 TBT786441 SRX786441 SIB786441 RYF786441 ROJ786441 REN786441 QUR786441 QKV786441 QAZ786441 PRD786441 PHH786441 OXL786441 ONP786441 ODT786441 NTX786441 NKB786441 NAF786441 MQJ786441 MGN786441 LWR786441 LMV786441 LCZ786441 KTD786441 KJH786441 JZL786441 JPP786441 JFT786441 IVX786441 IMB786441 ICF786441 HSJ786441 HIN786441 GYR786441 GOV786441 GEZ786441 FVD786441 FLH786441 FBL786441 ERP786441 EHT786441 DXX786441 DOB786441 DEF786441 CUJ786441 CKN786441 CAR786441 BQV786441 BGZ786441 AXD786441 ANH786441 ADL786441 TP786441 JT786441 Y786441 WWF720905 WMJ720905 WCN720905 VSR720905 VIV720905 UYZ720905 UPD720905 UFH720905 TVL720905 TLP720905 TBT720905 SRX720905 SIB720905 RYF720905 ROJ720905 REN720905 QUR720905 QKV720905 QAZ720905 PRD720905 PHH720905 OXL720905 ONP720905 ODT720905 NTX720905 NKB720905 NAF720905 MQJ720905 MGN720905 LWR720905 LMV720905 LCZ720905 KTD720905 KJH720905 JZL720905 JPP720905 JFT720905 IVX720905 IMB720905 ICF720905 HSJ720905 HIN720905 GYR720905 GOV720905 GEZ720905 FVD720905 FLH720905 FBL720905 ERP720905 EHT720905 DXX720905 DOB720905 DEF720905 CUJ720905 CKN720905 CAR720905 BQV720905 BGZ720905 AXD720905 ANH720905 ADL720905 TP720905 JT720905 Y720905 WWF655369 WMJ655369 WCN655369 VSR655369 VIV655369 UYZ655369 UPD655369 UFH655369 TVL655369 TLP655369 TBT655369 SRX655369 SIB655369 RYF655369 ROJ655369 REN655369 QUR655369 QKV655369 QAZ655369 PRD655369 PHH655369 OXL655369 ONP655369 ODT655369 NTX655369 NKB655369 NAF655369 MQJ655369 MGN655369 LWR655369 LMV655369 LCZ655369 KTD655369 KJH655369 JZL655369 JPP655369 JFT655369 IVX655369 IMB655369 ICF655369 HSJ655369 HIN655369 GYR655369 GOV655369 GEZ655369 FVD655369 FLH655369 FBL655369 ERP655369 EHT655369 DXX655369 DOB655369 DEF655369 CUJ655369 CKN655369 CAR655369 BQV655369 BGZ655369 AXD655369 ANH655369 ADL655369 TP655369 JT655369 Y655369 WWF589833 WMJ589833 WCN589833 VSR589833 VIV589833 UYZ589833 UPD589833 UFH589833 TVL589833 TLP589833 TBT589833 SRX589833 SIB589833 RYF589833 ROJ589833 REN589833 QUR589833 QKV589833 QAZ589833 PRD589833 PHH589833 OXL589833 ONP589833 ODT589833 NTX589833 NKB589833 NAF589833 MQJ589833 MGN589833 LWR589833 LMV589833 LCZ589833 KTD589833 KJH589833 JZL589833 JPP589833 JFT589833 IVX589833 IMB589833 ICF589833 HSJ589833 HIN589833 GYR589833 GOV589833 GEZ589833 FVD589833 FLH589833 FBL589833 ERP589833 EHT589833 DXX589833 DOB589833 DEF589833 CUJ589833 CKN589833 CAR589833 BQV589833 BGZ589833 AXD589833 ANH589833 ADL589833 TP589833 JT589833 Y589833 WWF524297 WMJ524297 WCN524297 VSR524297 VIV524297 UYZ524297 UPD524297 UFH524297 TVL524297 TLP524297 TBT524297 SRX524297 SIB524297 RYF524297 ROJ524297 REN524297 QUR524297 QKV524297 QAZ524297 PRD524297 PHH524297 OXL524297 ONP524297 ODT524297 NTX524297 NKB524297 NAF524297 MQJ524297 MGN524297 LWR524297 LMV524297 LCZ524297 KTD524297 KJH524297 JZL524297 JPP524297 JFT524297 IVX524297 IMB524297 ICF524297 HSJ524297 HIN524297 GYR524297 GOV524297 GEZ524297 FVD524297 FLH524297 FBL524297 ERP524297 EHT524297 DXX524297 DOB524297 DEF524297 CUJ524297 CKN524297 CAR524297 BQV524297 BGZ524297 AXD524297 ANH524297 ADL524297 TP524297 JT524297 Y524297 WWF458761 WMJ458761 WCN458761 VSR458761 VIV458761 UYZ458761 UPD458761 UFH458761 TVL458761 TLP458761 TBT458761 SRX458761 SIB458761 RYF458761 ROJ458761 REN458761 QUR458761 QKV458761 QAZ458761 PRD458761 PHH458761 OXL458761 ONP458761 ODT458761 NTX458761 NKB458761 NAF458761 MQJ458761 MGN458761 LWR458761 LMV458761 LCZ458761 KTD458761 KJH458761 JZL458761 JPP458761 JFT458761 IVX458761 IMB458761 ICF458761 HSJ458761 HIN458761 GYR458761 GOV458761 GEZ458761 FVD458761 FLH458761 FBL458761 ERP458761 EHT458761 DXX458761 DOB458761 DEF458761 CUJ458761 CKN458761 CAR458761 BQV458761 BGZ458761 AXD458761 ANH458761 ADL458761 TP458761 JT458761 Y458761 WWF393225 WMJ393225 WCN393225 VSR393225 VIV393225 UYZ393225 UPD393225 UFH393225 TVL393225 TLP393225 TBT393225 SRX393225 SIB393225 RYF393225 ROJ393225 REN393225 QUR393225 QKV393225 QAZ393225 PRD393225 PHH393225 OXL393225 ONP393225 ODT393225 NTX393225 NKB393225 NAF393225 MQJ393225 MGN393225 LWR393225 LMV393225 LCZ393225 KTD393225 KJH393225 JZL393225 JPP393225 JFT393225 IVX393225 IMB393225 ICF393225 HSJ393225 HIN393225 GYR393225 GOV393225 GEZ393225 FVD393225 FLH393225 FBL393225 ERP393225 EHT393225 DXX393225 DOB393225 DEF393225 CUJ393225 CKN393225 CAR393225 BQV393225 BGZ393225 AXD393225 ANH393225 ADL393225 TP393225 JT393225 Y393225 WWF327689 WMJ327689 WCN327689 VSR327689 VIV327689 UYZ327689 UPD327689 UFH327689 TVL327689 TLP327689 TBT327689 SRX327689 SIB327689 RYF327689 ROJ327689 REN327689 QUR327689 QKV327689 QAZ327689 PRD327689 PHH327689 OXL327689 ONP327689 ODT327689 NTX327689 NKB327689 NAF327689 MQJ327689 MGN327689 LWR327689 LMV327689 LCZ327689 KTD327689 KJH327689 JZL327689 JPP327689 JFT327689 IVX327689 IMB327689 ICF327689 HSJ327689 HIN327689 GYR327689 GOV327689 GEZ327689 FVD327689 FLH327689 FBL327689 ERP327689 EHT327689 DXX327689 DOB327689 DEF327689 CUJ327689 CKN327689 CAR327689 BQV327689 BGZ327689 AXD327689 ANH327689 ADL327689 TP327689 JT327689 Y327689 WWF262153 WMJ262153 WCN262153 VSR262153 VIV262153 UYZ262153 UPD262153 UFH262153 TVL262153 TLP262153 TBT262153 SRX262153 SIB262153 RYF262153 ROJ262153 REN262153 QUR262153 QKV262153 QAZ262153 PRD262153 PHH262153 OXL262153 ONP262153 ODT262153 NTX262153 NKB262153 NAF262153 MQJ262153 MGN262153 LWR262153 LMV262153 LCZ262153 KTD262153 KJH262153 JZL262153 JPP262153 JFT262153 IVX262153 IMB262153 ICF262153 HSJ262153 HIN262153 GYR262153 GOV262153 GEZ262153 FVD262153 FLH262153 FBL262153 ERP262153 EHT262153 DXX262153 DOB262153 DEF262153 CUJ262153 CKN262153 CAR262153 BQV262153 BGZ262153 AXD262153 ANH262153 ADL262153 TP262153 JT262153 Y262153 WWF196617 WMJ196617 WCN196617 VSR196617 VIV196617 UYZ196617 UPD196617 UFH196617 TVL196617 TLP196617 TBT196617 SRX196617 SIB196617 RYF196617 ROJ196617 REN196617 QUR196617 QKV196617 QAZ196617 PRD196617 PHH196617 OXL196617 ONP196617 ODT196617 NTX196617 NKB196617 NAF196617 MQJ196617 MGN196617 LWR196617 LMV196617 LCZ196617 KTD196617 KJH196617 JZL196617 JPP196617 JFT196617 IVX196617 IMB196617 ICF196617 HSJ196617 HIN196617 GYR196617 GOV196617 GEZ196617 FVD196617 FLH196617 FBL196617 ERP196617 EHT196617 DXX196617 DOB196617 DEF196617 CUJ196617 CKN196617 CAR196617 BQV196617 BGZ196617 AXD196617 ANH196617 ADL196617 TP196617 JT196617 Y196617 WWF131081 WMJ131081 WCN131081 VSR131081 VIV131081 UYZ131081 UPD131081 UFH131081 TVL131081 TLP131081 TBT131081 SRX131081 SIB131081 RYF131081 ROJ131081 REN131081 QUR131081 QKV131081 QAZ131081 PRD131081 PHH131081 OXL131081 ONP131081 ODT131081 NTX131081 NKB131081 NAF131081 MQJ131081 MGN131081 LWR131081 LMV131081 LCZ131081 KTD131081 KJH131081 JZL131081 JPP131081 JFT131081 IVX131081 IMB131081 ICF131081 HSJ131081 HIN131081 GYR131081 GOV131081 GEZ131081 FVD131081 FLH131081 FBL131081 ERP131081 EHT131081 DXX131081 DOB131081 DEF131081 CUJ131081 CKN131081 CAR131081 BQV131081 BGZ131081 AXD131081 ANH131081 ADL131081 TP131081 JT131081 Y131081 WWF65545 WMJ65545 WCN65545 VSR65545 VIV65545 UYZ65545 UPD65545 UFH65545 TVL65545 TLP65545 TBT65545 SRX65545 SIB65545 RYF65545 ROJ65545 REN65545 QUR65545 QKV65545 QAZ65545 PRD65545 PHH65545 OXL65545 ONP65545 ODT65545 NTX65545 NKB65545 NAF65545 MQJ65545 MGN65545 LWR65545 LMV65545 LCZ65545 KTD65545 KJH65545 JZL65545 JPP65545 JFT65545 IVX65545 IMB65545 ICF65545 HSJ65545 HIN65545 GYR65545 GOV65545 GEZ65545 FVD65545 FLH65545 FBL65545 ERP65545 EHT65545 DXX65545 DOB65545 DEF65545 CUJ65545 CKN65545 CAR65545 BQV65545 BGZ65545 AXD65545 ANH65545 ADL65545 TP65545 JT65545 Y65545 WWF9 WMJ9 WCN9 VSR9 VIV9 UYZ9 UPD9 UFH9 TVL9 TLP9 TBT9 SRX9 SIB9 RYF9 ROJ9 REN9 QUR9 QKV9 QAZ9 PRD9 PHH9 OXL9 ONP9 ODT9 NTX9 NKB9 NAF9 MQJ9 MGN9 LWR9 LMV9 LCZ9 KTD9 KJH9 JZL9 JPP9 JFT9 IVX9 IMB9 ICF9 HSJ9 HIN9 GYR9 GOV9 GEZ9 FVD9 FLH9 FBL9 ERP9 EHT9 DXX9 DOB9 DEF9 CUJ9 CKN9 CAR9 BQV9 BGZ9 AXD9 ANH9 ADL9 TP9 JT9 Y9 WWD983049 WMH983049 WCL983049 VSP983049 VIT983049 UYX983049 UPB983049 UFF983049 TVJ983049 TLN983049 TBR983049 SRV983049 SHZ983049 RYD983049 ROH983049 REL983049 QUP983049 QKT983049 QAX983049 PRB983049 PHF983049 OXJ983049 ONN983049 ODR983049 NTV983049 NJZ983049 NAD983049 MQH983049 MGL983049 LWP983049 LMT983049 LCX983049 KTB983049 KJF983049 JZJ983049 JPN983049 JFR983049 IVV983049 ILZ983049 ICD983049 HSH983049 HIL983049 GYP983049 GOT983049 GEX983049 FVB983049 FLF983049 FBJ983049 ERN983049 EHR983049 DXV983049 DNZ983049 DED983049 CUH983049 CKL983049 CAP983049 BQT983049 BGX983049 AXB983049 ANF983049 ADJ983049 TN983049 JR983049 W983049 WWD917513 WMH917513 WCL917513 VSP917513 VIT917513 UYX917513 UPB917513 UFF917513 TVJ917513 TLN917513 TBR917513 SRV917513 SHZ917513 RYD917513 ROH917513 REL917513 QUP917513 QKT917513 QAX917513 PRB917513 PHF917513 OXJ917513 ONN917513 ODR917513 NTV917513 NJZ917513 NAD917513 MQH917513 MGL917513 LWP917513 LMT917513 LCX917513 KTB917513 KJF917513 JZJ917513 JPN917513 JFR917513 IVV917513 ILZ917513 ICD917513 HSH917513 HIL917513 GYP917513 GOT917513 GEX917513 FVB917513 FLF917513 FBJ917513 ERN917513 EHR917513 DXV917513 DNZ917513 DED917513 CUH917513 CKL917513 CAP917513 BQT917513 BGX917513 AXB917513 ANF917513 ADJ917513 TN917513 JR917513 W917513 WWD851977 WMH851977 WCL851977 VSP851977 VIT851977 UYX851977 UPB851977 UFF851977 TVJ851977 TLN851977 TBR851977 SRV851977 SHZ851977 RYD851977 ROH851977 REL851977 QUP851977 QKT851977 QAX851977 PRB851977 PHF851977 OXJ851977 ONN851977 ODR851977 NTV851977 NJZ851977 NAD851977 MQH851977 MGL851977 LWP851977 LMT851977 LCX851977 KTB851977 KJF851977 JZJ851977 JPN851977 JFR851977 IVV851977 ILZ851977 ICD851977 HSH851977 HIL851977 GYP851977 GOT851977 GEX851977 FVB851977 FLF851977 FBJ851977 ERN851977 EHR851977 DXV851977 DNZ851977 DED851977 CUH851977 CKL851977 CAP851977 BQT851977 BGX851977 AXB851977 ANF851977 ADJ851977 TN851977 JR851977 W851977 WWD786441 WMH786441 WCL786441 VSP786441 VIT786441 UYX786441 UPB786441 UFF786441 TVJ786441 TLN786441 TBR786441 SRV786441 SHZ786441 RYD786441 ROH786441 REL786441 QUP786441 QKT786441 QAX786441 PRB786441 PHF786441 OXJ786441 ONN786441 ODR786441 NTV786441 NJZ786441 NAD786441 MQH786441 MGL786441 LWP786441 LMT786441 LCX786441 KTB786441 KJF786441 JZJ786441 JPN786441 JFR786441 IVV786441 ILZ786441 ICD786441 HSH786441 HIL786441 GYP786441 GOT786441 GEX786441 FVB786441 FLF786441 FBJ786441 ERN786441 EHR786441 DXV786441 DNZ786441 DED786441 CUH786441 CKL786441 CAP786441 BQT786441 BGX786441 AXB786441 ANF786441 ADJ786441 TN786441 JR786441 W786441 WWD720905 WMH720905 WCL720905 VSP720905 VIT720905 UYX720905 UPB720905 UFF720905 TVJ720905 TLN720905 TBR720905 SRV720905 SHZ720905 RYD720905 ROH720905 REL720905 QUP720905 QKT720905 QAX720905 PRB720905 PHF720905 OXJ720905 ONN720905 ODR720905 NTV720905 NJZ720905 NAD720905 MQH720905 MGL720905 LWP720905 LMT720905 LCX720905 KTB720905 KJF720905 JZJ720905 JPN720905 JFR720905 IVV720905 ILZ720905 ICD720905 HSH720905 HIL720905 GYP720905 GOT720905 GEX720905 FVB720905 FLF720905 FBJ720905 ERN720905 EHR720905 DXV720905 DNZ720905 DED720905 CUH720905 CKL720905 CAP720905 BQT720905 BGX720905 AXB720905 ANF720905 ADJ720905 TN720905 JR720905 W720905 WWD655369 WMH655369 WCL655369 VSP655369 VIT655369 UYX655369 UPB655369 UFF655369 TVJ655369 TLN655369 TBR655369 SRV655369 SHZ655369 RYD655369 ROH655369 REL655369 QUP655369 QKT655369 QAX655369 PRB655369 PHF655369 OXJ655369 ONN655369 ODR655369 NTV655369 NJZ655369 NAD655369 MQH655369 MGL655369 LWP655369 LMT655369 LCX655369 KTB655369 KJF655369 JZJ655369 JPN655369 JFR655369 IVV655369 ILZ655369 ICD655369 HSH655369 HIL655369 GYP655369 GOT655369 GEX655369 FVB655369 FLF655369 FBJ655369 ERN655369 EHR655369 DXV655369 DNZ655369 DED655369 CUH655369 CKL655369 CAP655369 BQT655369 BGX655369 AXB655369 ANF655369 ADJ655369 TN655369 JR655369 W655369 WWD589833 WMH589833 WCL589833 VSP589833 VIT589833 UYX589833 UPB589833 UFF589833 TVJ589833 TLN589833 TBR589833 SRV589833 SHZ589833 RYD589833 ROH589833 REL589833 QUP589833 QKT589833 QAX589833 PRB589833 PHF589833 OXJ589833 ONN589833 ODR589833 NTV589833 NJZ589833 NAD589833 MQH589833 MGL589833 LWP589833 LMT589833 LCX589833 KTB589833 KJF589833 JZJ589833 JPN589833 JFR589833 IVV589833 ILZ589833 ICD589833 HSH589833 HIL589833 GYP589833 GOT589833 GEX589833 FVB589833 FLF589833 FBJ589833 ERN589833 EHR589833 DXV589833 DNZ589833 DED589833 CUH589833 CKL589833 CAP589833 BQT589833 BGX589833 AXB589833 ANF589833 ADJ589833 TN589833 JR589833 W589833 WWD524297 WMH524297 WCL524297 VSP524297 VIT524297 UYX524297 UPB524297 UFF524297 TVJ524297 TLN524297 TBR524297 SRV524297 SHZ524297 RYD524297 ROH524297 REL524297 QUP524297 QKT524297 QAX524297 PRB524297 PHF524297 OXJ524297 ONN524297 ODR524297 NTV524297 NJZ524297 NAD524297 MQH524297 MGL524297 LWP524297 LMT524297 LCX524297 KTB524297 KJF524297 JZJ524297 JPN524297 JFR524297 IVV524297 ILZ524297 ICD524297 HSH524297 HIL524297 GYP524297 GOT524297 GEX524297 FVB524297 FLF524297 FBJ524297 ERN524297 EHR524297 DXV524297 DNZ524297 DED524297 CUH524297 CKL524297 CAP524297 BQT524297 BGX524297 AXB524297 ANF524297 ADJ524297 TN524297 JR524297 W524297 WWD458761 WMH458761 WCL458761 VSP458761 VIT458761 UYX458761 UPB458761 UFF458761 TVJ458761 TLN458761 TBR458761 SRV458761 SHZ458761 RYD458761 ROH458761 REL458761 QUP458761 QKT458761 QAX458761 PRB458761 PHF458761 OXJ458761 ONN458761 ODR458761 NTV458761 NJZ458761 NAD458761 MQH458761 MGL458761 LWP458761 LMT458761 LCX458761 KTB458761 KJF458761 JZJ458761 JPN458761 JFR458761 IVV458761 ILZ458761 ICD458761 HSH458761 HIL458761 GYP458761 GOT458761 GEX458761 FVB458761 FLF458761 FBJ458761 ERN458761 EHR458761 DXV458761 DNZ458761 DED458761 CUH458761 CKL458761 CAP458761 BQT458761 BGX458761 AXB458761 ANF458761 ADJ458761 TN458761 JR458761 W458761 WWD393225 WMH393225 WCL393225 VSP393225 VIT393225 UYX393225 UPB393225 UFF393225 TVJ393225 TLN393225 TBR393225 SRV393225 SHZ393225 RYD393225 ROH393225 REL393225 QUP393225 QKT393225 QAX393225 PRB393225 PHF393225 OXJ393225 ONN393225 ODR393225 NTV393225 NJZ393225 NAD393225 MQH393225 MGL393225 LWP393225 LMT393225 LCX393225 KTB393225 KJF393225 JZJ393225 JPN393225 JFR393225 IVV393225 ILZ393225 ICD393225 HSH393225 HIL393225 GYP393225 GOT393225 GEX393225 FVB393225 FLF393225 FBJ393225 ERN393225 EHR393225 DXV393225 DNZ393225 DED393225 CUH393225 CKL393225 CAP393225 BQT393225 BGX393225 AXB393225 ANF393225 ADJ393225 TN393225 JR393225 W393225 WWD327689 WMH327689 WCL327689 VSP327689 VIT327689 UYX327689 UPB327689 UFF327689 TVJ327689 TLN327689 TBR327689 SRV327689 SHZ327689 RYD327689 ROH327689 REL327689 QUP327689 QKT327689 QAX327689 PRB327689 PHF327689 OXJ327689 ONN327689 ODR327689 NTV327689 NJZ327689 NAD327689 MQH327689 MGL327689 LWP327689 LMT327689 LCX327689 KTB327689 KJF327689 JZJ327689 JPN327689 JFR327689 IVV327689 ILZ327689 ICD327689 HSH327689 HIL327689 GYP327689 GOT327689 GEX327689 FVB327689 FLF327689 FBJ327689 ERN327689 EHR327689 DXV327689 DNZ327689 DED327689 CUH327689 CKL327689 CAP327689 BQT327689 BGX327689 AXB327689 ANF327689 ADJ327689 TN327689 JR327689 W327689 WWD262153 WMH262153 WCL262153 VSP262153 VIT262153 UYX262153 UPB262153 UFF262153 TVJ262153 TLN262153 TBR262153 SRV262153 SHZ262153 RYD262153 ROH262153 REL262153 QUP262153 QKT262153 QAX262153 PRB262153 PHF262153 OXJ262153 ONN262153 ODR262153 NTV262153 NJZ262153 NAD262153 MQH262153 MGL262153 LWP262153 LMT262153 LCX262153 KTB262153 KJF262153 JZJ262153 JPN262153 JFR262153 IVV262153 ILZ262153 ICD262153 HSH262153 HIL262153 GYP262153 GOT262153 GEX262153 FVB262153 FLF262153 FBJ262153 ERN262153 EHR262153 DXV262153 DNZ262153 DED262153 CUH262153 CKL262153 CAP262153 BQT262153 BGX262153 AXB262153 ANF262153 ADJ262153 TN262153 JR262153 W262153 WWD196617 WMH196617 WCL196617 VSP196617 VIT196617 UYX196617 UPB196617 UFF196617 TVJ196617 TLN196617 TBR196617 SRV196617 SHZ196617 RYD196617 ROH196617 REL196617 QUP196617 QKT196617 QAX196617 PRB196617 PHF196617 OXJ196617 ONN196617 ODR196617 NTV196617 NJZ196617 NAD196617 MQH196617 MGL196617 LWP196617 LMT196617 LCX196617 KTB196617 KJF196617 JZJ196617 JPN196617 JFR196617 IVV196617 ILZ196617 ICD196617 HSH196617 HIL196617 GYP196617 GOT196617 GEX196617 FVB196617 FLF196617 FBJ196617 ERN196617 EHR196617 DXV196617 DNZ196617 DED196617 CUH196617 CKL196617 CAP196617 BQT196617 BGX196617 AXB196617 ANF196617 ADJ196617 TN196617 JR196617 W196617 WWD131081 WMH131081 WCL131081 VSP131081 VIT131081 UYX131081 UPB131081 UFF131081 TVJ131081 TLN131081 TBR131081 SRV131081 SHZ131081 RYD131081 ROH131081 REL131081 QUP131081 QKT131081 QAX131081 PRB131081 PHF131081 OXJ131081 ONN131081 ODR131081 NTV131081 NJZ131081 NAD131081 MQH131081 MGL131081 LWP131081 LMT131081 LCX131081 KTB131081 KJF131081 JZJ131081 JPN131081 JFR131081 IVV131081 ILZ131081 ICD131081 HSH131081 HIL131081 GYP131081 GOT131081 GEX131081 FVB131081 FLF131081 FBJ131081 ERN131081 EHR131081 DXV131081 DNZ131081 DED131081 CUH131081 CKL131081 CAP131081 BQT131081 BGX131081 AXB131081 ANF131081 ADJ131081 TN131081 JR131081 W131081 WWD65545 WMH65545 WCL65545 VSP65545 VIT65545 UYX65545 UPB65545 UFF65545 TVJ65545 TLN65545 TBR65545 SRV65545 SHZ65545 RYD65545 ROH65545 REL65545 QUP65545 QKT65545 QAX65545 PRB65545 PHF65545 OXJ65545 ONN65545 ODR65545 NTV65545 NJZ65545 NAD65545 MQH65545 MGL65545 LWP65545 LMT65545 LCX65545 KTB65545 KJF65545 JZJ65545 JPN65545 JFR65545 IVV65545 ILZ65545 ICD65545 HSH65545 HIL65545 GYP65545 GOT65545 GEX65545 FVB65545 FLF65545 FBJ65545 ERN65545 EHR65545 DXV65545 DNZ65545 DED65545 CUH65545 CKL65545 CAP65545 BQT65545 BGX65545 AXB65545 ANF65545 ADJ65545 TN65545 JR65545 W65545 WWD9 WMH9 WCL9 VSP9 VIT9 UYX9 UPB9 UFF9 TVJ9 TLN9 TBR9 SRV9 SHZ9 RYD9 ROH9 REL9 QUP9 QKT9 QAX9 PRB9 PHF9 OXJ9 ONN9 ODR9 NTV9 NJZ9 NAD9 MQH9 MGL9 LWP9 LMT9 LCX9 KTB9 KJF9 JZJ9 JPN9 JFR9 IVV9 ILZ9 ICD9 HSH9 HIL9 GYP9 GOT9 GEX9 FVB9 FLF9 FBJ9 ERN9 EHR9 DXV9 DNZ9 DED9 CUH9 CKL9 CAP9 BQT9 BGX9 AXB9 ANF9 ADJ9 TN9 JR9 W9 WWB983049 WMF983049 WCJ983049 VSN983049 VIR983049 UYV983049 UOZ983049 UFD983049 TVH983049 TLL983049 TBP983049 SRT983049 SHX983049 RYB983049 ROF983049 REJ983049 QUN983049 QKR983049 QAV983049 PQZ983049 PHD983049 OXH983049 ONL983049 ODP983049 NTT983049 NJX983049 NAB983049 MQF983049 MGJ983049 LWN983049 LMR983049 LCV983049 KSZ983049 KJD983049 JZH983049 JPL983049 JFP983049 IVT983049 ILX983049 ICB983049 HSF983049 HIJ983049 GYN983049 GOR983049 GEV983049 FUZ983049 FLD983049 FBH983049 ERL983049 EHP983049 DXT983049 DNX983049 DEB983049 CUF983049 CKJ983049 CAN983049 BQR983049 BGV983049 AWZ983049 AND983049 ADH983049 TL983049 JP983049 U983049 WWB917513 WMF917513 WCJ917513 VSN917513 VIR917513 UYV917513 UOZ917513 UFD917513 TVH917513 TLL917513 TBP917513 SRT917513 SHX917513 RYB917513 ROF917513 REJ917513 QUN917513 QKR917513 QAV917513 PQZ917513 PHD917513 OXH917513 ONL917513 ODP917513 NTT917513 NJX917513 NAB917513 MQF917513 MGJ917513 LWN917513 LMR917513 LCV917513 KSZ917513 KJD917513 JZH917513 JPL917513 JFP917513 IVT917513 ILX917513 ICB917513 HSF917513 HIJ917513 GYN917513 GOR917513 GEV917513 FUZ917513 FLD917513 FBH917513 ERL917513 EHP917513 DXT917513 DNX917513 DEB917513 CUF917513 CKJ917513 CAN917513 BQR917513 BGV917513 AWZ917513 AND917513 ADH917513 TL917513 JP917513 U917513 WWB851977 WMF851977 WCJ851977 VSN851977 VIR851977 UYV851977 UOZ851977 UFD851977 TVH851977 TLL851977 TBP851977 SRT851977 SHX851977 RYB851977 ROF851977 REJ851977 QUN851977 QKR851977 QAV851977 PQZ851977 PHD851977 OXH851977 ONL851977 ODP851977 NTT851977 NJX851977 NAB851977 MQF851977 MGJ851977 LWN851977 LMR851977 LCV851977 KSZ851977 KJD851977 JZH851977 JPL851977 JFP851977 IVT851977 ILX851977 ICB851977 HSF851977 HIJ851977 GYN851977 GOR851977 GEV851977 FUZ851977 FLD851977 FBH851977 ERL851977 EHP851977 DXT851977 DNX851977 DEB851977 CUF851977 CKJ851977 CAN851977 BQR851977 BGV851977 AWZ851977 AND851977 ADH851977 TL851977 JP851977 U851977 WWB786441 WMF786441 WCJ786441 VSN786441 VIR786441 UYV786441 UOZ786441 UFD786441 TVH786441 TLL786441 TBP786441 SRT786441 SHX786441 RYB786441 ROF786441 REJ786441 QUN786441 QKR786441 QAV786441 PQZ786441 PHD786441 OXH786441 ONL786441 ODP786441 NTT786441 NJX786441 NAB786441 MQF786441 MGJ786441 LWN786441 LMR786441 LCV786441 KSZ786441 KJD786441 JZH786441 JPL786441 JFP786441 IVT786441 ILX786441 ICB786441 HSF786441 HIJ786441 GYN786441 GOR786441 GEV786441 FUZ786441 FLD786441 FBH786441 ERL786441 EHP786441 DXT786441 DNX786441 DEB786441 CUF786441 CKJ786441 CAN786441 BQR786441 BGV786441 AWZ786441 AND786441 ADH786441 TL786441 JP786441 U786441 WWB720905 WMF720905 WCJ720905 VSN720905 VIR720905 UYV720905 UOZ720905 UFD720905 TVH720905 TLL720905 TBP720905 SRT720905 SHX720905 RYB720905 ROF720905 REJ720905 QUN720905 QKR720905 QAV720905 PQZ720905 PHD720905 OXH720905 ONL720905 ODP720905 NTT720905 NJX720905 NAB720905 MQF720905 MGJ720905 LWN720905 LMR720905 LCV720905 KSZ720905 KJD720905 JZH720905 JPL720905 JFP720905 IVT720905 ILX720905 ICB720905 HSF720905 HIJ720905 GYN720905 GOR720905 GEV720905 FUZ720905 FLD720905 FBH720905 ERL720905 EHP720905 DXT720905 DNX720905 DEB720905 CUF720905 CKJ720905 CAN720905 BQR720905 BGV720905 AWZ720905 AND720905 ADH720905 TL720905 JP720905 U720905 WWB655369 WMF655369 WCJ655369 VSN655369 VIR655369 UYV655369 UOZ655369 UFD655369 TVH655369 TLL655369 TBP655369 SRT655369 SHX655369 RYB655369 ROF655369 REJ655369 QUN655369 QKR655369 QAV655369 PQZ655369 PHD655369 OXH655369 ONL655369 ODP655369 NTT655369 NJX655369 NAB655369 MQF655369 MGJ655369 LWN655369 LMR655369 LCV655369 KSZ655369 KJD655369 JZH655369 JPL655369 JFP655369 IVT655369 ILX655369 ICB655369 HSF655369 HIJ655369 GYN655369 GOR655369 GEV655369 FUZ655369 FLD655369 FBH655369 ERL655369 EHP655369 DXT655369 DNX655369 DEB655369 CUF655369 CKJ655369 CAN655369 BQR655369 BGV655369 AWZ655369 AND655369 ADH655369 TL655369 JP655369 U655369 WWB589833 WMF589833 WCJ589833 VSN589833 VIR589833 UYV589833 UOZ589833 UFD589833 TVH589833 TLL589833 TBP589833 SRT589833 SHX589833 RYB589833 ROF589833 REJ589833 QUN589833 QKR589833 QAV589833 PQZ589833 PHD589833 OXH589833 ONL589833 ODP589833 NTT589833 NJX589833 NAB589833 MQF589833 MGJ589833 LWN589833 LMR589833 LCV589833 KSZ589833 KJD589833 JZH589833 JPL589833 JFP589833 IVT589833 ILX589833 ICB589833 HSF589833 HIJ589833 GYN589833 GOR589833 GEV589833 FUZ589833 FLD589833 FBH589833 ERL589833 EHP589833 DXT589833 DNX589833 DEB589833 CUF589833 CKJ589833 CAN589833 BQR589833 BGV589833 AWZ589833 AND589833 ADH589833 TL589833 JP589833 U589833 WWB524297 WMF524297 WCJ524297 VSN524297 VIR524297 UYV524297 UOZ524297 UFD524297 TVH524297 TLL524297 TBP524297 SRT524297 SHX524297 RYB524297 ROF524297 REJ524297 QUN524297 QKR524297 QAV524297 PQZ524297 PHD524297 OXH524297 ONL524297 ODP524297 NTT524297 NJX524297 NAB524297 MQF524297 MGJ524297 LWN524297 LMR524297 LCV524297 KSZ524297 KJD524297 JZH524297 JPL524297 JFP524297 IVT524297 ILX524297 ICB524297 HSF524297 HIJ524297 GYN524297 GOR524297 GEV524297 FUZ524297 FLD524297 FBH524297 ERL524297 EHP524297 DXT524297 DNX524297 DEB524297 CUF524297 CKJ524297 CAN524297 BQR524297 BGV524297 AWZ524297 AND524297 ADH524297 TL524297 JP524297 U524297 WWB458761 WMF458761 WCJ458761 VSN458761 VIR458761 UYV458761 UOZ458761 UFD458761 TVH458761 TLL458761 TBP458761 SRT458761 SHX458761 RYB458761 ROF458761 REJ458761 QUN458761 QKR458761 QAV458761 PQZ458761 PHD458761 OXH458761 ONL458761 ODP458761 NTT458761 NJX458761 NAB458761 MQF458761 MGJ458761 LWN458761 LMR458761 LCV458761 KSZ458761 KJD458761 JZH458761 JPL458761 JFP458761 IVT458761 ILX458761 ICB458761 HSF458761 HIJ458761 GYN458761 GOR458761 GEV458761 FUZ458761 FLD458761 FBH458761 ERL458761 EHP458761 DXT458761 DNX458761 DEB458761 CUF458761 CKJ458761 CAN458761 BQR458761 BGV458761 AWZ458761 AND458761 ADH458761 TL458761 JP458761 U458761 WWB393225 WMF393225 WCJ393225 VSN393225 VIR393225 UYV393225 UOZ393225 UFD393225 TVH393225 TLL393225 TBP393225 SRT393225 SHX393225 RYB393225 ROF393225 REJ393225 QUN393225 QKR393225 QAV393225 PQZ393225 PHD393225 OXH393225 ONL393225 ODP393225 NTT393225 NJX393225 NAB393225 MQF393225 MGJ393225 LWN393225 LMR393225 LCV393225 KSZ393225 KJD393225 JZH393225 JPL393225 JFP393225 IVT393225 ILX393225 ICB393225 HSF393225 HIJ393225 GYN393225 GOR393225 GEV393225 FUZ393225 FLD393225 FBH393225 ERL393225 EHP393225 DXT393225 DNX393225 DEB393225 CUF393225 CKJ393225 CAN393225 BQR393225 BGV393225 AWZ393225 AND393225 ADH393225 TL393225 JP393225 U393225 WWB327689 WMF327689 WCJ327689 VSN327689 VIR327689 UYV327689 UOZ327689 UFD327689 TVH327689 TLL327689 TBP327689 SRT327689 SHX327689 RYB327689 ROF327689 REJ327689 QUN327689 QKR327689 QAV327689 PQZ327689 PHD327689 OXH327689 ONL327689 ODP327689 NTT327689 NJX327689 NAB327689 MQF327689 MGJ327689 LWN327689 LMR327689 LCV327689 KSZ327689 KJD327689 JZH327689 JPL327689 JFP327689 IVT327689 ILX327689 ICB327689 HSF327689 HIJ327689 GYN327689 GOR327689 GEV327689 FUZ327689 FLD327689 FBH327689 ERL327689 EHP327689 DXT327689 DNX327689 DEB327689 CUF327689 CKJ327689 CAN327689 BQR327689 BGV327689 AWZ327689 AND327689 ADH327689 TL327689 JP327689 U327689 WWB262153 WMF262153 WCJ262153 VSN262153 VIR262153 UYV262153 UOZ262153 UFD262153 TVH262153 TLL262153 TBP262153 SRT262153 SHX262153 RYB262153 ROF262153 REJ262153 QUN262153 QKR262153 QAV262153 PQZ262153 PHD262153 OXH262153 ONL262153 ODP262153 NTT262153 NJX262153 NAB262153 MQF262153 MGJ262153 LWN262153 LMR262153 LCV262153 KSZ262153 KJD262153 JZH262153 JPL262153 JFP262153 IVT262153 ILX262153 ICB262153 HSF262153 HIJ262153 GYN262153 GOR262153 GEV262153 FUZ262153 FLD262153 FBH262153 ERL262153 EHP262153 DXT262153 DNX262153 DEB262153 CUF262153 CKJ262153 CAN262153 BQR262153 BGV262153 AWZ262153 AND262153 ADH262153 TL262153 JP262153 U262153 WWB196617 WMF196617 WCJ196617 VSN196617 VIR196617 UYV196617 UOZ196617 UFD196617 TVH196617 TLL196617 TBP196617 SRT196617 SHX196617 RYB196617 ROF196617 REJ196617 QUN196617 QKR196617 QAV196617 PQZ196617 PHD196617 OXH196617 ONL196617 ODP196617 NTT196617 NJX196617 NAB196617 MQF196617 MGJ196617 LWN196617 LMR196617 LCV196617 KSZ196617 KJD196617 JZH196617 JPL196617 JFP196617 IVT196617 ILX196617 ICB196617 HSF196617 HIJ196617 GYN196617 GOR196617 GEV196617 FUZ196617 FLD196617 FBH196617 ERL196617 EHP196617 DXT196617 DNX196617 DEB196617 CUF196617 CKJ196617 CAN196617 BQR196617 BGV196617 AWZ196617 AND196617 ADH196617 TL196617 JP196617 U196617 WWB131081 WMF131081 WCJ131081 VSN131081 VIR131081 UYV131081 UOZ131081 UFD131081 TVH131081 TLL131081 TBP131081 SRT131081 SHX131081 RYB131081 ROF131081 REJ131081 QUN131081 QKR131081 QAV131081 PQZ131081 PHD131081 OXH131081 ONL131081 ODP131081 NTT131081 NJX131081 NAB131081 MQF131081 MGJ131081 LWN131081 LMR131081 LCV131081 KSZ131081 KJD131081 JZH131081 JPL131081 JFP131081 IVT131081 ILX131081 ICB131081 HSF131081 HIJ131081 GYN131081 GOR131081 GEV131081 FUZ131081 FLD131081 FBH131081 ERL131081 EHP131081 DXT131081 DNX131081 DEB131081 CUF131081 CKJ131081 CAN131081 BQR131081 BGV131081 AWZ131081 AND131081 ADH131081 TL131081 JP131081 U131081 WWB65545 WMF65545 WCJ65545 VSN65545 VIR65545 UYV65545 UOZ65545 UFD65545 TVH65545 TLL65545 TBP65545 SRT65545 SHX65545 RYB65545 ROF65545 REJ65545 QUN65545 QKR65545 QAV65545 PQZ65545 PHD65545 OXH65545 ONL65545 ODP65545 NTT65545 NJX65545 NAB65545 MQF65545 MGJ65545 LWN65545 LMR65545 LCV65545 KSZ65545 KJD65545 JZH65545 JPL65545 JFP65545 IVT65545 ILX65545 ICB65545 HSF65545 HIJ65545 GYN65545 GOR65545 GEV65545 FUZ65545 FLD65545 FBH65545 ERL65545 EHP65545 DXT65545 DNX65545 DEB65545 CUF65545 CKJ65545 CAN65545 BQR65545 BGV65545 AWZ65545 AND65545 ADH65545 TL65545 JP65545 U65545 WWB9 WMF9 WCJ9 VSN9 VIR9 UYV9 UOZ9 UFD9 TVH9 TLL9 TBP9 SRT9 SHX9 RYB9 ROF9 REJ9 QUN9 QKR9 QAV9 PQZ9 PHD9 OXH9 ONL9 ODP9 NTT9 NJX9 NAB9 MQF9 MGJ9 LWN9 LMR9 LCV9 KSZ9 KJD9 JZH9 JPL9 JFP9 IVT9 ILX9 ICB9 HSF9 HIJ9 GYN9 GOR9 GEV9 FUZ9 FLD9 FBH9 ERL9 EHP9 DXT9 DNX9 DEB9 CUF9 CKJ9 CAN9 BQR9 BGV9 AWZ9 AND9 ADH9 TL9 JP9 U9 WWL983049 WMP983049 WCT983049 VSX983049 VJB983049 UZF983049 UPJ983049 UFN983049 TVR983049 TLV983049 TBZ983049 SSD983049 SIH983049 RYL983049 ROP983049 RET983049 QUX983049 QLB983049 QBF983049 PRJ983049 PHN983049 OXR983049 ONV983049 ODZ983049 NUD983049 NKH983049 NAL983049 MQP983049 MGT983049 LWX983049 LNB983049 LDF983049 KTJ983049 KJN983049 JZR983049 JPV983049 JFZ983049 IWD983049 IMH983049 ICL983049 HSP983049 HIT983049 GYX983049 GPB983049 GFF983049 FVJ983049 FLN983049 FBR983049 ERV983049 EHZ983049 DYD983049 DOH983049 DEL983049 CUP983049 CKT983049 CAX983049 BRB983049 BHF983049 AXJ983049 ANN983049 ADR983049 TV983049 JZ983049 AE983049:AF983049 WWL917513 WMP917513 WCT917513 VSX917513 VJB917513 UZF917513 UPJ917513 UFN917513 TVR917513 TLV917513 TBZ917513 SSD917513 SIH917513 RYL917513 ROP917513 RET917513 QUX917513 QLB917513 QBF917513 PRJ917513 PHN917513 OXR917513 ONV917513 ODZ917513 NUD917513 NKH917513 NAL917513 MQP917513 MGT917513 LWX917513 LNB917513 LDF917513 KTJ917513 KJN917513 JZR917513 JPV917513 JFZ917513 IWD917513 IMH917513 ICL917513 HSP917513 HIT917513 GYX917513 GPB917513 GFF917513 FVJ917513 FLN917513 FBR917513 ERV917513 EHZ917513 DYD917513 DOH917513 DEL917513 CUP917513 CKT917513 CAX917513 BRB917513 BHF917513 AXJ917513 ANN917513 ADR917513 TV917513 JZ917513 AE917513:AF917513 WWL851977 WMP851977 WCT851977 VSX851977 VJB851977 UZF851977 UPJ851977 UFN851977 TVR851977 TLV851977 TBZ851977 SSD851977 SIH851977 RYL851977 ROP851977 RET851977 QUX851977 QLB851977 QBF851977 PRJ851977 PHN851977 OXR851977 ONV851977 ODZ851977 NUD851977 NKH851977 NAL851977 MQP851977 MGT851977 LWX851977 LNB851977 LDF851977 KTJ851977 KJN851977 JZR851977 JPV851977 JFZ851977 IWD851977 IMH851977 ICL851977 HSP851977 HIT851977 GYX851977 GPB851977 GFF851977 FVJ851977 FLN851977 FBR851977 ERV851977 EHZ851977 DYD851977 DOH851977 DEL851977 CUP851977 CKT851977 CAX851977 BRB851977 BHF851977 AXJ851977 ANN851977 ADR851977 TV851977 JZ851977 AE851977:AF851977 WWL786441 WMP786441 WCT786441 VSX786441 VJB786441 UZF786441 UPJ786441 UFN786441 TVR786441 TLV786441 TBZ786441 SSD786441 SIH786441 RYL786441 ROP786441 RET786441 QUX786441 QLB786441 QBF786441 PRJ786441 PHN786441 OXR786441 ONV786441 ODZ786441 NUD786441 NKH786441 NAL786441 MQP786441 MGT786441 LWX786441 LNB786441 LDF786441 KTJ786441 KJN786441 JZR786441 JPV786441 JFZ786441 IWD786441 IMH786441 ICL786441 HSP786441 HIT786441 GYX786441 GPB786441 GFF786441 FVJ786441 FLN786441 FBR786441 ERV786441 EHZ786441 DYD786441 DOH786441 DEL786441 CUP786441 CKT786441 CAX786441 BRB786441 BHF786441 AXJ786441 ANN786441 ADR786441 TV786441 JZ786441 AE786441:AF786441 WWL720905 WMP720905 WCT720905 VSX720905 VJB720905 UZF720905 UPJ720905 UFN720905 TVR720905 TLV720905 TBZ720905 SSD720905 SIH720905 RYL720905 ROP720905 RET720905 QUX720905 QLB720905 QBF720905 PRJ720905 PHN720905 OXR720905 ONV720905 ODZ720905 NUD720905 NKH720905 NAL720905 MQP720905 MGT720905 LWX720905 LNB720905 LDF720905 KTJ720905 KJN720905 JZR720905 JPV720905 JFZ720905 IWD720905 IMH720905 ICL720905 HSP720905 HIT720905 GYX720905 GPB720905 GFF720905 FVJ720905 FLN720905 FBR720905 ERV720905 EHZ720905 DYD720905 DOH720905 DEL720905 CUP720905 CKT720905 CAX720905 BRB720905 BHF720905 AXJ720905 ANN720905 ADR720905 TV720905 JZ720905 AE720905:AF720905 WWL655369 WMP655369 WCT655369 VSX655369 VJB655369 UZF655369 UPJ655369 UFN655369 TVR655369 TLV655369 TBZ655369 SSD655369 SIH655369 RYL655369 ROP655369 RET655369 QUX655369 QLB655369 QBF655369 PRJ655369 PHN655369 OXR655369 ONV655369 ODZ655369 NUD655369 NKH655369 NAL655369 MQP655369 MGT655369 LWX655369 LNB655369 LDF655369 KTJ655369 KJN655369 JZR655369 JPV655369 JFZ655369 IWD655369 IMH655369 ICL655369 HSP655369 HIT655369 GYX655369 GPB655369 GFF655369 FVJ655369 FLN655369 FBR655369 ERV655369 EHZ655369 DYD655369 DOH655369 DEL655369 CUP655369 CKT655369 CAX655369 BRB655369 BHF655369 AXJ655369 ANN655369 ADR655369 TV655369 JZ655369 AE655369:AF655369 WWL589833 WMP589833 WCT589833 VSX589833 VJB589833 UZF589833 UPJ589833 UFN589833 TVR589833 TLV589833 TBZ589833 SSD589833 SIH589833 RYL589833 ROP589833 RET589833 QUX589833 QLB589833 QBF589833 PRJ589833 PHN589833 OXR589833 ONV589833 ODZ589833 NUD589833 NKH589833 NAL589833 MQP589833 MGT589833 LWX589833 LNB589833 LDF589833 KTJ589833 KJN589833 JZR589833 JPV589833 JFZ589833 IWD589833 IMH589833 ICL589833 HSP589833 HIT589833 GYX589833 GPB589833 GFF589833 FVJ589833 FLN589833 FBR589833 ERV589833 EHZ589833 DYD589833 DOH589833 DEL589833 CUP589833 CKT589833 CAX589833 BRB589833 BHF589833 AXJ589833 ANN589833 ADR589833 TV589833 JZ589833 AE589833:AF589833 WWL524297 WMP524297 WCT524297 VSX524297 VJB524297 UZF524297 UPJ524297 UFN524297 TVR524297 TLV524297 TBZ524297 SSD524297 SIH524297 RYL524297 ROP524297 RET524297 QUX524297 QLB524297 QBF524297 PRJ524297 PHN524297 OXR524297 ONV524297 ODZ524297 NUD524297 NKH524297 NAL524297 MQP524297 MGT524297 LWX524297 LNB524297 LDF524297 KTJ524297 KJN524297 JZR524297 JPV524297 JFZ524297 IWD524297 IMH524297 ICL524297 HSP524297 HIT524297 GYX524297 GPB524297 GFF524297 FVJ524297 FLN524297 FBR524297 ERV524297 EHZ524297 DYD524297 DOH524297 DEL524297 CUP524297 CKT524297 CAX524297 BRB524297 BHF524297 AXJ524297 ANN524297 ADR524297 TV524297 JZ524297 AE524297:AF524297 WWL458761 WMP458761 WCT458761 VSX458761 VJB458761 UZF458761 UPJ458761 UFN458761 TVR458761 TLV458761 TBZ458761 SSD458761 SIH458761 RYL458761 ROP458761 RET458761 QUX458761 QLB458761 QBF458761 PRJ458761 PHN458761 OXR458761 ONV458761 ODZ458761 NUD458761 NKH458761 NAL458761 MQP458761 MGT458761 LWX458761 LNB458761 LDF458761 KTJ458761 KJN458761 JZR458761 JPV458761 JFZ458761 IWD458761 IMH458761 ICL458761 HSP458761 HIT458761 GYX458761 GPB458761 GFF458761 FVJ458761 FLN458761 FBR458761 ERV458761 EHZ458761 DYD458761 DOH458761 DEL458761 CUP458761 CKT458761 CAX458761 BRB458761 BHF458761 AXJ458761 ANN458761 ADR458761 TV458761 JZ458761 AE458761:AF458761 WWL393225 WMP393225 WCT393225 VSX393225 VJB393225 UZF393225 UPJ393225 UFN393225 TVR393225 TLV393225 TBZ393225 SSD393225 SIH393225 RYL393225 ROP393225 RET393225 QUX393225 QLB393225 QBF393225 PRJ393225 PHN393225 OXR393225 ONV393225 ODZ393225 NUD393225 NKH393225 NAL393225 MQP393225 MGT393225 LWX393225 LNB393225 LDF393225 KTJ393225 KJN393225 JZR393225 JPV393225 JFZ393225 IWD393225 IMH393225 ICL393225 HSP393225 HIT393225 GYX393225 GPB393225 GFF393225 FVJ393225 FLN393225 FBR393225 ERV393225 EHZ393225 DYD393225 DOH393225 DEL393225 CUP393225 CKT393225 CAX393225 BRB393225 BHF393225 AXJ393225 ANN393225 ADR393225 TV393225 JZ393225 AE393225:AF393225 WWL327689 WMP327689 WCT327689 VSX327689 VJB327689 UZF327689 UPJ327689 UFN327689 TVR327689 TLV327689 TBZ327689 SSD327689 SIH327689 RYL327689 ROP327689 RET327689 QUX327689 QLB327689 QBF327689 PRJ327689 PHN327689 OXR327689 ONV327689 ODZ327689 NUD327689 NKH327689 NAL327689 MQP327689 MGT327689 LWX327689 LNB327689 LDF327689 KTJ327689 KJN327689 JZR327689 JPV327689 JFZ327689 IWD327689 IMH327689 ICL327689 HSP327689 HIT327689 GYX327689 GPB327689 GFF327689 FVJ327689 FLN327689 FBR327689 ERV327689 EHZ327689 DYD327689 DOH327689 DEL327689 CUP327689 CKT327689 CAX327689 BRB327689 BHF327689 AXJ327689 ANN327689 ADR327689 TV327689 JZ327689 AE327689:AF327689 WWL262153 WMP262153 WCT262153 VSX262153 VJB262153 UZF262153 UPJ262153 UFN262153 TVR262153 TLV262153 TBZ262153 SSD262153 SIH262153 RYL262153 ROP262153 RET262153 QUX262153 QLB262153 QBF262153 PRJ262153 PHN262153 OXR262153 ONV262153 ODZ262153 NUD262153 NKH262153 NAL262153 MQP262153 MGT262153 LWX262153 LNB262153 LDF262153 KTJ262153 KJN262153 JZR262153 JPV262153 JFZ262153 IWD262153 IMH262153 ICL262153 HSP262153 HIT262153 GYX262153 GPB262153 GFF262153 FVJ262153 FLN262153 FBR262153 ERV262153 EHZ262153 DYD262153 DOH262153 DEL262153 CUP262153 CKT262153 CAX262153 BRB262153 BHF262153 AXJ262153 ANN262153 ADR262153 TV262153 JZ262153 AE262153:AF262153 WWL196617 WMP196617 WCT196617 VSX196617 VJB196617 UZF196617 UPJ196617 UFN196617 TVR196617 TLV196617 TBZ196617 SSD196617 SIH196617 RYL196617 ROP196617 RET196617 QUX196617 QLB196617 QBF196617 PRJ196617 PHN196617 OXR196617 ONV196617 ODZ196617 NUD196617 NKH196617 NAL196617 MQP196617 MGT196617 LWX196617 LNB196617 LDF196617 KTJ196617 KJN196617 JZR196617 JPV196617 JFZ196617 IWD196617 IMH196617 ICL196617 HSP196617 HIT196617 GYX196617 GPB196617 GFF196617 FVJ196617 FLN196617 FBR196617 ERV196617 EHZ196617 DYD196617 DOH196617 DEL196617 CUP196617 CKT196617 CAX196617 BRB196617 BHF196617 AXJ196617 ANN196617 ADR196617 TV196617 JZ196617 AE196617:AF196617 WWL131081 WMP131081 WCT131081 VSX131081 VJB131081 UZF131081 UPJ131081 UFN131081 TVR131081 TLV131081 TBZ131081 SSD131081 SIH131081 RYL131081 ROP131081 RET131081 QUX131081 QLB131081 QBF131081 PRJ131081 PHN131081 OXR131081 ONV131081 ODZ131081 NUD131081 NKH131081 NAL131081 MQP131081 MGT131081 LWX131081 LNB131081 LDF131081 KTJ131081 KJN131081 JZR131081 JPV131081 JFZ131081 IWD131081 IMH131081 ICL131081 HSP131081 HIT131081 GYX131081 GPB131081 GFF131081 FVJ131081 FLN131081 FBR131081 ERV131081 EHZ131081 DYD131081 DOH131081 DEL131081 CUP131081 CKT131081 CAX131081 BRB131081 BHF131081 AXJ131081 ANN131081 ADR131081 TV131081 JZ131081 AE131081:AF131081 WWL65545 WMP65545 WCT65545 VSX65545 VJB65545 UZF65545 UPJ65545 UFN65545 TVR65545 TLV65545 TBZ65545 SSD65545 SIH65545 RYL65545 ROP65545 RET65545 QUX65545 QLB65545 QBF65545 PRJ65545 PHN65545 OXR65545 ONV65545 ODZ65545 NUD65545 NKH65545 NAL65545 MQP65545 MGT65545 LWX65545 LNB65545 LDF65545 KTJ65545 KJN65545 JZR65545 JPV65545 JFZ65545 IWD65545 IMH65545 ICL65545 HSP65545 HIT65545 GYX65545 GPB65545 GFF65545 FVJ65545 FLN65545 FBR65545 ERV65545 EHZ65545 DYD65545 DOH65545 DEL65545 CUP65545 CKT65545 CAX65545 BRB65545 BHF65545 AXJ65545 ANN65545 ADR65545 TV65545 JZ65545 AE65545:AF65545 WWL9 WMP9 WCT9 VSX9 VJB9 UZF9 UPJ9 UFN9 TVR9 TLV9 TBZ9 SSD9 SIH9 RYL9 ROP9 RET9 QUX9 QLB9 QBF9 PRJ9 PHN9 OXR9 ONV9 ODZ9 NUD9 NKH9 NAL9 MQP9 MGT9 LWX9 LNB9 LDF9 KTJ9 KJN9 JZR9 JPV9 JFZ9 IWD9 IMH9 ICL9 HSP9 HIT9 GYX9 GPB9 GFF9 FVJ9 FLN9 FBR9 ERV9 EHZ9 DYD9 DOH9 DEL9 CUP9 CKT9 CAX9 BRB9 BHF9 AXJ9 ANN9 ADR9 TV9 JZ9 AE9:AF9 WWJ983049 WMN983049 WCR983049 VSV983049 VIZ983049 UZD983049 UPH983049 UFL983049 TVP983049 TLT983049 TBX983049 SSB983049 SIF983049 RYJ983049 RON983049 RER983049 QUV983049 QKZ983049 QBD983049 PRH983049 PHL983049 OXP983049 ONT983049 ODX983049 NUB983049 NKF983049 NAJ983049 MQN983049 MGR983049 LWV983049 LMZ983049 LDD983049 KTH983049 KJL983049 JZP983049 JPT983049 JFX983049 IWB983049 IMF983049 ICJ983049 HSN983049 HIR983049 GYV983049 GOZ983049 GFD983049 FVH983049 FLL983049 FBP983049 ERT983049 EHX983049 DYB983049 DOF983049 DEJ983049 CUN983049 CKR983049 CAV983049 BQZ983049 BHD983049 AXH983049 ANL983049 ADP983049 TT983049 JX983049 AC983049 WWJ917513 WMN917513 WCR917513 VSV917513 VIZ917513 UZD917513 UPH917513 UFL917513 TVP917513 TLT917513 TBX917513 SSB917513 SIF917513 RYJ917513 RON917513 RER917513 QUV917513 QKZ917513 QBD917513 PRH917513 PHL917513 OXP917513 ONT917513 ODX917513 NUB917513 NKF917513 NAJ917513 MQN917513 MGR917513 LWV917513 LMZ917513 LDD917513 KTH917513 KJL917513 JZP917513 JPT917513 JFX917513 IWB917513 IMF917513 ICJ917513 HSN917513 HIR917513 GYV917513 GOZ917513 GFD917513 FVH917513 FLL917513 FBP917513 ERT917513 EHX917513 DYB917513 DOF917513 DEJ917513 CUN917513 CKR917513 CAV917513 BQZ917513 BHD917513 AXH917513 ANL917513 ADP917513 TT917513 JX917513 AC917513 WWJ851977 WMN851977 WCR851977 VSV851977 VIZ851977 UZD851977 UPH851977 UFL851977 TVP851977 TLT851977 TBX851977 SSB851977 SIF851977 RYJ851977 RON851977 RER851977 QUV851977 QKZ851977 QBD851977 PRH851977 PHL851977 OXP851977 ONT851977 ODX851977 NUB851977 NKF851977 NAJ851977 MQN851977 MGR851977 LWV851977 LMZ851977 LDD851977 KTH851977 KJL851977 JZP851977 JPT851977 JFX851977 IWB851977 IMF851977 ICJ851977 HSN851977 HIR851977 GYV851977 GOZ851977 GFD851977 FVH851977 FLL851977 FBP851977 ERT851977 EHX851977 DYB851977 DOF851977 DEJ851977 CUN851977 CKR851977 CAV851977 BQZ851977 BHD851977 AXH851977 ANL851977 ADP851977 TT851977 JX851977 AC851977 WWJ786441 WMN786441 WCR786441 VSV786441 VIZ786441 UZD786441 UPH786441 UFL786441 TVP786441 TLT786441 TBX786441 SSB786441 SIF786441 RYJ786441 RON786441 RER786441 QUV786441 QKZ786441 QBD786441 PRH786441 PHL786441 OXP786441 ONT786441 ODX786441 NUB786441 NKF786441 NAJ786441 MQN786441 MGR786441 LWV786441 LMZ786441 LDD786441 KTH786441 KJL786441 JZP786441 JPT786441 JFX786441 IWB786441 IMF786441 ICJ786441 HSN786441 HIR786441 GYV786441 GOZ786441 GFD786441 FVH786441 FLL786441 FBP786441 ERT786441 EHX786441 DYB786441 DOF786441 DEJ786441 CUN786441 CKR786441 CAV786441 BQZ786441 BHD786441 AXH786441 ANL786441 ADP786441 TT786441 JX786441 AC786441 WWJ720905 WMN720905 WCR720905 VSV720905 VIZ720905 UZD720905 UPH720905 UFL720905 TVP720905 TLT720905 TBX720905 SSB720905 SIF720905 RYJ720905 RON720905 RER720905 QUV720905 QKZ720905 QBD720905 PRH720905 PHL720905 OXP720905 ONT720905 ODX720905 NUB720905 NKF720905 NAJ720905 MQN720905 MGR720905 LWV720905 LMZ720905 LDD720905 KTH720905 KJL720905 JZP720905 JPT720905 JFX720905 IWB720905 IMF720905 ICJ720905 HSN720905 HIR720905 GYV720905 GOZ720905 GFD720905 FVH720905 FLL720905 FBP720905 ERT720905 EHX720905 DYB720905 DOF720905 DEJ720905 CUN720905 CKR720905 CAV720905 BQZ720905 BHD720905 AXH720905 ANL720905 ADP720905 TT720905 JX720905 AC720905 WWJ655369 WMN655369 WCR655369 VSV655369 VIZ655369 UZD655369 UPH655369 UFL655369 TVP655369 TLT655369 TBX655369 SSB655369 SIF655369 RYJ655369 RON655369 RER655369 QUV655369 QKZ655369 QBD655369 PRH655369 PHL655369 OXP655369 ONT655369 ODX655369 NUB655369 NKF655369 NAJ655369 MQN655369 MGR655369 LWV655369 LMZ655369 LDD655369 KTH655369 KJL655369 JZP655369 JPT655369 JFX655369 IWB655369 IMF655369 ICJ655369 HSN655369 HIR655369 GYV655369 GOZ655369 GFD655369 FVH655369 FLL655369 FBP655369 ERT655369 EHX655369 DYB655369 DOF655369 DEJ655369 CUN655369 CKR655369 CAV655369 BQZ655369 BHD655369 AXH655369 ANL655369 ADP655369 TT655369 JX655369 AC655369 WWJ589833 WMN589833 WCR589833 VSV589833 VIZ589833 UZD589833 UPH589833 UFL589833 TVP589833 TLT589833 TBX589833 SSB589833 SIF589833 RYJ589833 RON589833 RER589833 QUV589833 QKZ589833 QBD589833 PRH589833 PHL589833 OXP589833 ONT589833 ODX589833 NUB589833 NKF589833 NAJ589833 MQN589833 MGR589833 LWV589833 LMZ589833 LDD589833 KTH589833 KJL589833 JZP589833 JPT589833 JFX589833 IWB589833 IMF589833 ICJ589833 HSN589833 HIR589833 GYV589833 GOZ589833 GFD589833 FVH589833 FLL589833 FBP589833 ERT589833 EHX589833 DYB589833 DOF589833 DEJ589833 CUN589833 CKR589833 CAV589833 BQZ589833 BHD589833 AXH589833 ANL589833 ADP589833 TT589833 JX589833 AC589833 WWJ524297 WMN524297 WCR524297 VSV524297 VIZ524297 UZD524297 UPH524297 UFL524297 TVP524297 TLT524297 TBX524297 SSB524297 SIF524297 RYJ524297 RON524297 RER524297 QUV524297 QKZ524297 QBD524297 PRH524297 PHL524297 OXP524297 ONT524297 ODX524297 NUB524297 NKF524297 NAJ524297 MQN524297 MGR524297 LWV524297 LMZ524297 LDD524297 KTH524297 KJL524297 JZP524297 JPT524297 JFX524297 IWB524297 IMF524297 ICJ524297 HSN524297 HIR524297 GYV524297 GOZ524297 GFD524297 FVH524297 FLL524297 FBP524297 ERT524297 EHX524297 DYB524297 DOF524297 DEJ524297 CUN524297 CKR524297 CAV524297 BQZ524297 BHD524297 AXH524297 ANL524297 ADP524297 TT524297 JX524297 AC524297 WWJ458761 WMN458761 WCR458761 VSV458761 VIZ458761 UZD458761 UPH458761 UFL458761 TVP458761 TLT458761 TBX458761 SSB458761 SIF458761 RYJ458761 RON458761 RER458761 QUV458761 QKZ458761 QBD458761 PRH458761 PHL458761 OXP458761 ONT458761 ODX458761 NUB458761 NKF458761 NAJ458761 MQN458761 MGR458761 LWV458761 LMZ458761 LDD458761 KTH458761 KJL458761 JZP458761 JPT458761 JFX458761 IWB458761 IMF458761 ICJ458761 HSN458761 HIR458761 GYV458761 GOZ458761 GFD458761 FVH458761 FLL458761 FBP458761 ERT458761 EHX458761 DYB458761 DOF458761 DEJ458761 CUN458761 CKR458761 CAV458761 BQZ458761 BHD458761 AXH458761 ANL458761 ADP458761 TT458761 JX458761 AC458761 WWJ393225 WMN393225 WCR393225 VSV393225 VIZ393225 UZD393225 UPH393225 UFL393225 TVP393225 TLT393225 TBX393225 SSB393225 SIF393225 RYJ393225 RON393225 RER393225 QUV393225 QKZ393225 QBD393225 PRH393225 PHL393225 OXP393225 ONT393225 ODX393225 NUB393225 NKF393225 NAJ393225 MQN393225 MGR393225 LWV393225 LMZ393225 LDD393225 KTH393225 KJL393225 JZP393225 JPT393225 JFX393225 IWB393225 IMF393225 ICJ393225 HSN393225 HIR393225 GYV393225 GOZ393225 GFD393225 FVH393225 FLL393225 FBP393225 ERT393225 EHX393225 DYB393225 DOF393225 DEJ393225 CUN393225 CKR393225 CAV393225 BQZ393225 BHD393225 AXH393225 ANL393225 ADP393225 TT393225 JX393225 AC393225 WWJ327689 WMN327689 WCR327689 VSV327689 VIZ327689 UZD327689 UPH327689 UFL327689 TVP327689 TLT327689 TBX327689 SSB327689 SIF327689 RYJ327689 RON327689 RER327689 QUV327689 QKZ327689 QBD327689 PRH327689 PHL327689 OXP327689 ONT327689 ODX327689 NUB327689 NKF327689 NAJ327689 MQN327689 MGR327689 LWV327689 LMZ327689 LDD327689 KTH327689 KJL327689 JZP327689 JPT327689 JFX327689 IWB327689 IMF327689 ICJ327689 HSN327689 HIR327689 GYV327689 GOZ327689 GFD327689 FVH327689 FLL327689 FBP327689 ERT327689 EHX327689 DYB327689 DOF327689 DEJ327689 CUN327689 CKR327689 CAV327689 BQZ327689 BHD327689 AXH327689 ANL327689 ADP327689 TT327689 JX327689 AC327689 WWJ262153 WMN262153 WCR262153 VSV262153 VIZ262153 UZD262153 UPH262153 UFL262153 TVP262153 TLT262153 TBX262153 SSB262153 SIF262153 RYJ262153 RON262153 RER262153 QUV262153 QKZ262153 QBD262153 PRH262153 PHL262153 OXP262153 ONT262153 ODX262153 NUB262153 NKF262153 NAJ262153 MQN262153 MGR262153 LWV262153 LMZ262153 LDD262153 KTH262153 KJL262153 JZP262153 JPT262153 JFX262153 IWB262153 IMF262153 ICJ262153 HSN262153 HIR262153 GYV262153 GOZ262153 GFD262153 FVH262153 FLL262153 FBP262153 ERT262153 EHX262153 DYB262153 DOF262153 DEJ262153 CUN262153 CKR262153 CAV262153 BQZ262153 BHD262153 AXH262153 ANL262153 ADP262153 TT262153 JX262153 AC262153 WWJ196617 WMN196617 WCR196617 VSV196617 VIZ196617 UZD196617 UPH196617 UFL196617 TVP196617 TLT196617 TBX196617 SSB196617 SIF196617 RYJ196617 RON196617 RER196617 QUV196617 QKZ196617 QBD196617 PRH196617 PHL196617 OXP196617 ONT196617 ODX196617 NUB196617 NKF196617 NAJ196617 MQN196617 MGR196617 LWV196617 LMZ196617 LDD196617 KTH196617 KJL196617 JZP196617 JPT196617 JFX196617 IWB196617 IMF196617 ICJ196617 HSN196617 HIR196617 GYV196617 GOZ196617 GFD196617 FVH196617 FLL196617 FBP196617 ERT196617 EHX196617 DYB196617 DOF196617 DEJ196617 CUN196617 CKR196617 CAV196617 BQZ196617 BHD196617 AXH196617 ANL196617 ADP196617 TT196617 JX196617 AC196617 WWJ131081 WMN131081 WCR131081 VSV131081 VIZ131081 UZD131081 UPH131081 UFL131081 TVP131081 TLT131081 TBX131081 SSB131081 SIF131081 RYJ131081 RON131081 RER131081 QUV131081 QKZ131081 QBD131081 PRH131081 PHL131081 OXP131081 ONT131081 ODX131081 NUB131081 NKF131081 NAJ131081 MQN131081 MGR131081 LWV131081 LMZ131081 LDD131081 KTH131081 KJL131081 JZP131081 JPT131081 JFX131081 IWB131081 IMF131081 ICJ131081 HSN131081 HIR131081 GYV131081 GOZ131081 GFD131081 FVH131081 FLL131081 FBP131081 ERT131081 EHX131081 DYB131081 DOF131081 DEJ131081 CUN131081 CKR131081 CAV131081 BQZ131081 BHD131081 AXH131081 ANL131081 ADP131081 TT131081 JX131081 AC131081 WWJ65545 WMN65545 WCR65545 VSV65545 VIZ65545 UZD65545 UPH65545 UFL65545 TVP65545 TLT65545 TBX65545 SSB65545 SIF65545 RYJ65545 RON65545 RER65545 QUV65545 QKZ65545 QBD65545 PRH65545 PHL65545 OXP65545 ONT65545 ODX65545 NUB65545 NKF65545 NAJ65545 MQN65545 MGR65545 LWV65545 LMZ65545 LDD65545 KTH65545 KJL65545 JZP65545 JPT65545 JFX65545 IWB65545 IMF65545 ICJ65545 HSN65545 HIR65545 GYV65545 GOZ65545 GFD65545 FVH65545 FLL65545 FBP65545 ERT65545 EHX65545 DYB65545 DOF65545 DEJ65545 CUN65545 CKR65545 CAV65545 BQZ65545 BHD65545 AXH65545 ANL65545 ADP65545 TT65545 JX65545 AC65545 WWJ9 WMN9 WCR9 VSV9 VIZ9 UZD9 UPH9 UFL9 TVP9 TLT9 TBX9 SSB9 SIF9 RYJ9 RON9 RER9 QUV9 QKZ9 QBD9 PRH9 PHL9 OXP9 ONT9 ODX9 NUB9 NKF9 NAJ9 MQN9 MGR9 LWV9 LMZ9 LDD9 KTH9 KJL9 JZP9 JPT9 JFX9 IWB9 IMF9 ICJ9 HSN9 HIR9 GYV9 GOZ9 GFD9 FVH9 FLL9 FBP9 ERT9 EHX9 DYB9 DOF9 DEJ9 CUN9 CKR9 CAV9 BQZ9 BHD9 AXH9 ANL9 ADP9 TT9 JX9 AC9 WWB983047 WMF983047 WCJ983047 VSN983047 VIR983047 UYV983047 UOZ983047 UFD983047 TVH983047 TLL983047 TBP983047 SRT983047 SHX983047 RYB983047 ROF983047 REJ983047 QUN983047 QKR983047 QAV983047 PQZ983047 PHD983047 OXH983047 ONL983047 ODP983047 NTT983047 NJX983047 NAB983047 MQF983047 MGJ983047 LWN983047 LMR983047 LCV983047 KSZ983047 KJD983047 JZH983047 JPL983047 JFP983047 IVT983047 ILX983047 ICB983047 HSF983047 HIJ983047 GYN983047 GOR983047 GEV983047 FUZ983047 FLD983047 FBH983047 ERL983047 EHP983047 DXT983047 DNX983047 DEB983047 CUF983047 CKJ983047 CAN983047 BQR983047 BGV983047 AWZ983047 AND983047 ADH983047 TL983047 JP983047 U983047 WWB917511 WMF917511 WCJ917511 VSN917511 VIR917511 UYV917511 UOZ917511 UFD917511 TVH917511 TLL917511 TBP917511 SRT917511 SHX917511 RYB917511 ROF917511 REJ917511 QUN917511 QKR917511 QAV917511 PQZ917511 PHD917511 OXH917511 ONL917511 ODP917511 NTT917511 NJX917511 NAB917511 MQF917511 MGJ917511 LWN917511 LMR917511 LCV917511 KSZ917511 KJD917511 JZH917511 JPL917511 JFP917511 IVT917511 ILX917511 ICB917511 HSF917511 HIJ917511 GYN917511 GOR917511 GEV917511 FUZ917511 FLD917511 FBH917511 ERL917511 EHP917511 DXT917511 DNX917511 DEB917511 CUF917511 CKJ917511 CAN917511 BQR917511 BGV917511 AWZ917511 AND917511 ADH917511 TL917511 JP917511 U917511 WWB851975 WMF851975 WCJ851975 VSN851975 VIR851975 UYV851975 UOZ851975 UFD851975 TVH851975 TLL851975 TBP851975 SRT851975 SHX851975 RYB851975 ROF851975 REJ851975 QUN851975 QKR851975 QAV851975 PQZ851975 PHD851975 OXH851975 ONL851975 ODP851975 NTT851975 NJX851975 NAB851975 MQF851975 MGJ851975 LWN851975 LMR851975 LCV851975 KSZ851975 KJD851975 JZH851975 JPL851975 JFP851975 IVT851975 ILX851975 ICB851975 HSF851975 HIJ851975 GYN851975 GOR851975 GEV851975 FUZ851975 FLD851975 FBH851975 ERL851975 EHP851975 DXT851975 DNX851975 DEB851975 CUF851975 CKJ851975 CAN851975 BQR851975 BGV851975 AWZ851975 AND851975 ADH851975 TL851975 JP851975 U851975 WWB786439 WMF786439 WCJ786439 VSN786439 VIR786439 UYV786439 UOZ786439 UFD786439 TVH786439 TLL786439 TBP786439 SRT786439 SHX786439 RYB786439 ROF786439 REJ786439 QUN786439 QKR786439 QAV786439 PQZ786439 PHD786439 OXH786439 ONL786439 ODP786439 NTT786439 NJX786439 NAB786439 MQF786439 MGJ786439 LWN786439 LMR786439 LCV786439 KSZ786439 KJD786439 JZH786439 JPL786439 JFP786439 IVT786439 ILX786439 ICB786439 HSF786439 HIJ786439 GYN786439 GOR786439 GEV786439 FUZ786439 FLD786439 FBH786439 ERL786439 EHP786439 DXT786439 DNX786439 DEB786439 CUF786439 CKJ786439 CAN786439 BQR786439 BGV786439 AWZ786439 AND786439 ADH786439 TL786439 JP786439 U786439 WWB720903 WMF720903 WCJ720903 VSN720903 VIR720903 UYV720903 UOZ720903 UFD720903 TVH720903 TLL720903 TBP720903 SRT720903 SHX720903 RYB720903 ROF720903 REJ720903 QUN720903 QKR720903 QAV720903 PQZ720903 PHD720903 OXH720903 ONL720903 ODP720903 NTT720903 NJX720903 NAB720903 MQF720903 MGJ720903 LWN720903 LMR720903 LCV720903 KSZ720903 KJD720903 JZH720903 JPL720903 JFP720903 IVT720903 ILX720903 ICB720903 HSF720903 HIJ720903 GYN720903 GOR720903 GEV720903 FUZ720903 FLD720903 FBH720903 ERL720903 EHP720903 DXT720903 DNX720903 DEB720903 CUF720903 CKJ720903 CAN720903 BQR720903 BGV720903 AWZ720903 AND720903 ADH720903 TL720903 JP720903 U720903 WWB655367 WMF655367 WCJ655367 VSN655367 VIR655367 UYV655367 UOZ655367 UFD655367 TVH655367 TLL655367 TBP655367 SRT655367 SHX655367 RYB655367 ROF655367 REJ655367 QUN655367 QKR655367 QAV655367 PQZ655367 PHD655367 OXH655367 ONL655367 ODP655367 NTT655367 NJX655367 NAB655367 MQF655367 MGJ655367 LWN655367 LMR655367 LCV655367 KSZ655367 KJD655367 JZH655367 JPL655367 JFP655367 IVT655367 ILX655367 ICB655367 HSF655367 HIJ655367 GYN655367 GOR655367 GEV655367 FUZ655367 FLD655367 FBH655367 ERL655367 EHP655367 DXT655367 DNX655367 DEB655367 CUF655367 CKJ655367 CAN655367 BQR655367 BGV655367 AWZ655367 AND655367 ADH655367 TL655367 JP655367 U655367 WWB589831 WMF589831 WCJ589831 VSN589831 VIR589831 UYV589831 UOZ589831 UFD589831 TVH589831 TLL589831 TBP589831 SRT589831 SHX589831 RYB589831 ROF589831 REJ589831 QUN589831 QKR589831 QAV589831 PQZ589831 PHD589831 OXH589831 ONL589831 ODP589831 NTT589831 NJX589831 NAB589831 MQF589831 MGJ589831 LWN589831 LMR589831 LCV589831 KSZ589831 KJD589831 JZH589831 JPL589831 JFP589831 IVT589831 ILX589831 ICB589831 HSF589831 HIJ589831 GYN589831 GOR589831 GEV589831 FUZ589831 FLD589831 FBH589831 ERL589831 EHP589831 DXT589831 DNX589831 DEB589831 CUF589831 CKJ589831 CAN589831 BQR589831 BGV589831 AWZ589831 AND589831 ADH589831 TL589831 JP589831 U589831 WWB524295 WMF524295 WCJ524295 VSN524295 VIR524295 UYV524295 UOZ524295 UFD524295 TVH524295 TLL524295 TBP524295 SRT524295 SHX524295 RYB524295 ROF524295 REJ524295 QUN524295 QKR524295 QAV524295 PQZ524295 PHD524295 OXH524295 ONL524295 ODP524295 NTT524295 NJX524295 NAB524295 MQF524295 MGJ524295 LWN524295 LMR524295 LCV524295 KSZ524295 KJD524295 JZH524295 JPL524295 JFP524295 IVT524295 ILX524295 ICB524295 HSF524295 HIJ524295 GYN524295 GOR524295 GEV524295 FUZ524295 FLD524295 FBH524295 ERL524295 EHP524295 DXT524295 DNX524295 DEB524295 CUF524295 CKJ524295 CAN524295 BQR524295 BGV524295 AWZ524295 AND524295 ADH524295 TL524295 JP524295 U524295 WWB458759 WMF458759 WCJ458759 VSN458759 VIR458759 UYV458759 UOZ458759 UFD458759 TVH458759 TLL458759 TBP458759 SRT458759 SHX458759 RYB458759 ROF458759 REJ458759 QUN458759 QKR458759 QAV458759 PQZ458759 PHD458759 OXH458759 ONL458759 ODP458759 NTT458759 NJX458759 NAB458759 MQF458759 MGJ458759 LWN458759 LMR458759 LCV458759 KSZ458759 KJD458759 JZH458759 JPL458759 JFP458759 IVT458759 ILX458759 ICB458759 HSF458759 HIJ458759 GYN458759 GOR458759 GEV458759 FUZ458759 FLD458759 FBH458759 ERL458759 EHP458759 DXT458759 DNX458759 DEB458759 CUF458759 CKJ458759 CAN458759 BQR458759 BGV458759 AWZ458759 AND458759 ADH458759 TL458759 JP458759 U458759 WWB393223 WMF393223 WCJ393223 VSN393223 VIR393223 UYV393223 UOZ393223 UFD393223 TVH393223 TLL393223 TBP393223 SRT393223 SHX393223 RYB393223 ROF393223 REJ393223 QUN393223 QKR393223 QAV393223 PQZ393223 PHD393223 OXH393223 ONL393223 ODP393223 NTT393223 NJX393223 NAB393223 MQF393223 MGJ393223 LWN393223 LMR393223 LCV393223 KSZ393223 KJD393223 JZH393223 JPL393223 JFP393223 IVT393223 ILX393223 ICB393223 HSF393223 HIJ393223 GYN393223 GOR393223 GEV393223 FUZ393223 FLD393223 FBH393223 ERL393223 EHP393223 DXT393223 DNX393223 DEB393223 CUF393223 CKJ393223 CAN393223 BQR393223 BGV393223 AWZ393223 AND393223 ADH393223 TL393223 JP393223 U393223 WWB327687 WMF327687 WCJ327687 VSN327687 VIR327687 UYV327687 UOZ327687 UFD327687 TVH327687 TLL327687 TBP327687 SRT327687 SHX327687 RYB327687 ROF327687 REJ327687 QUN327687 QKR327687 QAV327687 PQZ327687 PHD327687 OXH327687 ONL327687 ODP327687 NTT327687 NJX327687 NAB327687 MQF327687 MGJ327687 LWN327687 LMR327687 LCV327687 KSZ327687 KJD327687 JZH327687 JPL327687 JFP327687 IVT327687 ILX327687 ICB327687 HSF327687 HIJ327687 GYN327687 GOR327687 GEV327687 FUZ327687 FLD327687 FBH327687 ERL327687 EHP327687 DXT327687 DNX327687 DEB327687 CUF327687 CKJ327687 CAN327687 BQR327687 BGV327687 AWZ327687 AND327687 ADH327687 TL327687 JP327687 U327687 WWB262151 WMF262151 WCJ262151 VSN262151 VIR262151 UYV262151 UOZ262151 UFD262151 TVH262151 TLL262151 TBP262151 SRT262151 SHX262151 RYB262151 ROF262151 REJ262151 QUN262151 QKR262151 QAV262151 PQZ262151 PHD262151 OXH262151 ONL262151 ODP262151 NTT262151 NJX262151 NAB262151 MQF262151 MGJ262151 LWN262151 LMR262151 LCV262151 KSZ262151 KJD262151 JZH262151 JPL262151 JFP262151 IVT262151 ILX262151 ICB262151 HSF262151 HIJ262151 GYN262151 GOR262151 GEV262151 FUZ262151 FLD262151 FBH262151 ERL262151 EHP262151 DXT262151 DNX262151 DEB262151 CUF262151 CKJ262151 CAN262151 BQR262151 BGV262151 AWZ262151 AND262151 ADH262151 TL262151 JP262151 U262151 WWB196615 WMF196615 WCJ196615 VSN196615 VIR196615 UYV196615 UOZ196615 UFD196615 TVH196615 TLL196615 TBP196615 SRT196615 SHX196615 RYB196615 ROF196615 REJ196615 QUN196615 QKR196615 QAV196615 PQZ196615 PHD196615 OXH196615 ONL196615 ODP196615 NTT196615 NJX196615 NAB196615 MQF196615 MGJ196615 LWN196615 LMR196615 LCV196615 KSZ196615 KJD196615 JZH196615 JPL196615 JFP196615 IVT196615 ILX196615 ICB196615 HSF196615 HIJ196615 GYN196615 GOR196615 GEV196615 FUZ196615 FLD196615 FBH196615 ERL196615 EHP196615 DXT196615 DNX196615 DEB196615 CUF196615 CKJ196615 CAN196615 BQR196615 BGV196615 AWZ196615 AND196615 ADH196615 TL196615 JP196615 U196615 WWB131079 WMF131079 WCJ131079 VSN131079 VIR131079 UYV131079 UOZ131079 UFD131079 TVH131079 TLL131079 TBP131079 SRT131079 SHX131079 RYB131079 ROF131079 REJ131079 QUN131079 QKR131079 QAV131079 PQZ131079 PHD131079 OXH131079 ONL131079 ODP131079 NTT131079 NJX131079 NAB131079 MQF131079 MGJ131079 LWN131079 LMR131079 LCV131079 KSZ131079 KJD131079 JZH131079 JPL131079 JFP131079 IVT131079 ILX131079 ICB131079 HSF131079 HIJ131079 GYN131079 GOR131079 GEV131079 FUZ131079 FLD131079 FBH131079 ERL131079 EHP131079 DXT131079 DNX131079 DEB131079 CUF131079 CKJ131079 CAN131079 BQR131079 BGV131079 AWZ131079 AND131079 ADH131079 TL131079 JP131079 U131079 WWB65543 WMF65543 WCJ65543 VSN65543 VIR65543 UYV65543 UOZ65543 UFD65543 TVH65543 TLL65543 TBP65543 SRT65543 SHX65543 RYB65543 ROF65543 REJ65543 QUN65543 QKR65543 QAV65543 PQZ65543 PHD65543 OXH65543 ONL65543 ODP65543 NTT65543 NJX65543 NAB65543 MQF65543 MGJ65543 LWN65543 LMR65543 LCV65543 KSZ65543 KJD65543 JZH65543 JPL65543 JFP65543 IVT65543 ILX65543 ICB65543 HSF65543 HIJ65543 GYN65543 GOR65543 GEV65543 FUZ65543 FLD65543 FBH65543 ERL65543 EHP65543 DXT65543 DNX65543 DEB65543 CUF65543 CKJ65543 CAN65543 BQR65543 BGV65543 AWZ65543 AND65543 ADH65543 TL65543 JP65543 U65543 WWB7 WMF7 WCJ7 VSN7 VIR7 UYV7 UOZ7 UFD7 TVH7 TLL7 TBP7 SRT7 SHX7 RYB7 ROF7 REJ7 QUN7 QKR7 QAV7 PQZ7 PHD7 OXH7 ONL7 ODP7 NTT7 NJX7 NAB7 MQF7 MGJ7 LWN7 LMR7 LCV7 KSZ7 KJD7 JZH7 JPL7 JFP7 IVT7 ILX7 ICB7 HSF7 HIJ7 GYN7 GOR7 GEV7 FUZ7 FLD7 FBH7 ERL7 EHP7 DXT7 DNX7 DEB7 CUF7 CKJ7 CAN7 BQR7 BGV7 AWZ7 AND7 ADH7 TL7 JP7 U7 WWD983047 WMH983047 WCL983047 VSP983047 VIT983047 UYX983047 UPB983047 UFF983047 TVJ983047 TLN983047 TBR983047 SRV983047 SHZ983047 RYD983047 ROH983047 REL983047 QUP983047 QKT983047 QAX983047 PRB983047 PHF983047 OXJ983047 ONN983047 ODR983047 NTV983047 NJZ983047 NAD983047 MQH983047 MGL983047 LWP983047 LMT983047 LCX983047 KTB983047 KJF983047 JZJ983047 JPN983047 JFR983047 IVV983047 ILZ983047 ICD983047 HSH983047 HIL983047 GYP983047 GOT983047 GEX983047 FVB983047 FLF983047 FBJ983047 ERN983047 EHR983047 DXV983047 DNZ983047 DED983047 CUH983047 CKL983047 CAP983047 BQT983047 BGX983047 AXB983047 ANF983047 ADJ983047 TN983047 JR983047 W983047 WWD917511 WMH917511 WCL917511 VSP917511 VIT917511 UYX917511 UPB917511 UFF917511 TVJ917511 TLN917511 TBR917511 SRV917511 SHZ917511 RYD917511 ROH917511 REL917511 QUP917511 QKT917511 QAX917511 PRB917511 PHF917511 OXJ917511 ONN917511 ODR917511 NTV917511 NJZ917511 NAD917511 MQH917511 MGL917511 LWP917511 LMT917511 LCX917511 KTB917511 KJF917511 JZJ917511 JPN917511 JFR917511 IVV917511 ILZ917511 ICD917511 HSH917511 HIL917511 GYP917511 GOT917511 GEX917511 FVB917511 FLF917511 FBJ917511 ERN917511 EHR917511 DXV917511 DNZ917511 DED917511 CUH917511 CKL917511 CAP917511 BQT917511 BGX917511 AXB917511 ANF917511 ADJ917511 TN917511 JR917511 W917511 WWD851975 WMH851975 WCL851975 VSP851975 VIT851975 UYX851975 UPB851975 UFF851975 TVJ851975 TLN851975 TBR851975 SRV851975 SHZ851975 RYD851975 ROH851975 REL851975 QUP851975 QKT851975 QAX851975 PRB851975 PHF851975 OXJ851975 ONN851975 ODR851975 NTV851975 NJZ851975 NAD851975 MQH851975 MGL851975 LWP851975 LMT851975 LCX851975 KTB851975 KJF851975 JZJ851975 JPN851975 JFR851975 IVV851975 ILZ851975 ICD851975 HSH851975 HIL851975 GYP851975 GOT851975 GEX851975 FVB851975 FLF851975 FBJ851975 ERN851975 EHR851975 DXV851975 DNZ851975 DED851975 CUH851975 CKL851975 CAP851975 BQT851975 BGX851975 AXB851975 ANF851975 ADJ851975 TN851975 JR851975 W851975 WWD786439 WMH786439 WCL786439 VSP786439 VIT786439 UYX786439 UPB786439 UFF786439 TVJ786439 TLN786439 TBR786439 SRV786439 SHZ786439 RYD786439 ROH786439 REL786439 QUP786439 QKT786439 QAX786439 PRB786439 PHF786439 OXJ786439 ONN786439 ODR786439 NTV786439 NJZ786439 NAD786439 MQH786439 MGL786439 LWP786439 LMT786439 LCX786439 KTB786439 KJF786439 JZJ786439 JPN786439 JFR786439 IVV786439 ILZ786439 ICD786439 HSH786439 HIL786439 GYP786439 GOT786439 GEX786439 FVB786439 FLF786439 FBJ786439 ERN786439 EHR786439 DXV786439 DNZ786439 DED786439 CUH786439 CKL786439 CAP786439 BQT786439 BGX786439 AXB786439 ANF786439 ADJ786439 TN786439 JR786439 W786439 WWD720903 WMH720903 WCL720903 VSP720903 VIT720903 UYX720903 UPB720903 UFF720903 TVJ720903 TLN720903 TBR720903 SRV720903 SHZ720903 RYD720903 ROH720903 REL720903 QUP720903 QKT720903 QAX720903 PRB720903 PHF720903 OXJ720903 ONN720903 ODR720903 NTV720903 NJZ720903 NAD720903 MQH720903 MGL720903 LWP720903 LMT720903 LCX720903 KTB720903 KJF720903 JZJ720903 JPN720903 JFR720903 IVV720903 ILZ720903 ICD720903 HSH720903 HIL720903 GYP720903 GOT720903 GEX720903 FVB720903 FLF720903 FBJ720903 ERN720903 EHR720903 DXV720903 DNZ720903 DED720903 CUH720903 CKL720903 CAP720903 BQT720903 BGX720903 AXB720903 ANF720903 ADJ720903 TN720903 JR720903 W720903 WWD655367 WMH655367 WCL655367 VSP655367 VIT655367 UYX655367 UPB655367 UFF655367 TVJ655367 TLN655367 TBR655367 SRV655367 SHZ655367 RYD655367 ROH655367 REL655367 QUP655367 QKT655367 QAX655367 PRB655367 PHF655367 OXJ655367 ONN655367 ODR655367 NTV655367 NJZ655367 NAD655367 MQH655367 MGL655367 LWP655367 LMT655367 LCX655367 KTB655367 KJF655367 JZJ655367 JPN655367 JFR655367 IVV655367 ILZ655367 ICD655367 HSH655367 HIL655367 GYP655367 GOT655367 GEX655367 FVB655367 FLF655367 FBJ655367 ERN655367 EHR655367 DXV655367 DNZ655367 DED655367 CUH655367 CKL655367 CAP655367 BQT655367 BGX655367 AXB655367 ANF655367 ADJ655367 TN655367 JR655367 W655367 WWD589831 WMH589831 WCL589831 VSP589831 VIT589831 UYX589831 UPB589831 UFF589831 TVJ589831 TLN589831 TBR589831 SRV589831 SHZ589831 RYD589831 ROH589831 REL589831 QUP589831 QKT589831 QAX589831 PRB589831 PHF589831 OXJ589831 ONN589831 ODR589831 NTV589831 NJZ589831 NAD589831 MQH589831 MGL589831 LWP589831 LMT589831 LCX589831 KTB589831 KJF589831 JZJ589831 JPN589831 JFR589831 IVV589831 ILZ589831 ICD589831 HSH589831 HIL589831 GYP589831 GOT589831 GEX589831 FVB589831 FLF589831 FBJ589831 ERN589831 EHR589831 DXV589831 DNZ589831 DED589831 CUH589831 CKL589831 CAP589831 BQT589831 BGX589831 AXB589831 ANF589831 ADJ589831 TN589831 JR589831 W589831 WWD524295 WMH524295 WCL524295 VSP524295 VIT524295 UYX524295 UPB524295 UFF524295 TVJ524295 TLN524295 TBR524295 SRV524295 SHZ524295 RYD524295 ROH524295 REL524295 QUP524295 QKT524295 QAX524295 PRB524295 PHF524295 OXJ524295 ONN524295 ODR524295 NTV524295 NJZ524295 NAD524295 MQH524295 MGL524295 LWP524295 LMT524295 LCX524295 KTB524295 KJF524295 JZJ524295 JPN524295 JFR524295 IVV524295 ILZ524295 ICD524295 HSH524295 HIL524295 GYP524295 GOT524295 GEX524295 FVB524295 FLF524295 FBJ524295 ERN524295 EHR524295 DXV524295 DNZ524295 DED524295 CUH524295 CKL524295 CAP524295 BQT524295 BGX524295 AXB524295 ANF524295 ADJ524295 TN524295 JR524295 W524295 WWD458759 WMH458759 WCL458759 VSP458759 VIT458759 UYX458759 UPB458759 UFF458759 TVJ458759 TLN458759 TBR458759 SRV458759 SHZ458759 RYD458759 ROH458759 REL458759 QUP458759 QKT458759 QAX458759 PRB458759 PHF458759 OXJ458759 ONN458759 ODR458759 NTV458759 NJZ458759 NAD458759 MQH458759 MGL458759 LWP458759 LMT458759 LCX458759 KTB458759 KJF458759 JZJ458759 JPN458759 JFR458759 IVV458759 ILZ458759 ICD458759 HSH458759 HIL458759 GYP458759 GOT458759 GEX458759 FVB458759 FLF458759 FBJ458759 ERN458759 EHR458759 DXV458759 DNZ458759 DED458759 CUH458759 CKL458759 CAP458759 BQT458759 BGX458759 AXB458759 ANF458759 ADJ458759 TN458759 JR458759 W458759 WWD393223 WMH393223 WCL393223 VSP393223 VIT393223 UYX393223 UPB393223 UFF393223 TVJ393223 TLN393223 TBR393223 SRV393223 SHZ393223 RYD393223 ROH393223 REL393223 QUP393223 QKT393223 QAX393223 PRB393223 PHF393223 OXJ393223 ONN393223 ODR393223 NTV393223 NJZ393223 NAD393223 MQH393223 MGL393223 LWP393223 LMT393223 LCX393223 KTB393223 KJF393223 JZJ393223 JPN393223 JFR393223 IVV393223 ILZ393223 ICD393223 HSH393223 HIL393223 GYP393223 GOT393223 GEX393223 FVB393223 FLF393223 FBJ393223 ERN393223 EHR393223 DXV393223 DNZ393223 DED393223 CUH393223 CKL393223 CAP393223 BQT393223 BGX393223 AXB393223 ANF393223 ADJ393223 TN393223 JR393223 W393223 WWD327687 WMH327687 WCL327687 VSP327687 VIT327687 UYX327687 UPB327687 UFF327687 TVJ327687 TLN327687 TBR327687 SRV327687 SHZ327687 RYD327687 ROH327687 REL327687 QUP327687 QKT327687 QAX327687 PRB327687 PHF327687 OXJ327687 ONN327687 ODR327687 NTV327687 NJZ327687 NAD327687 MQH327687 MGL327687 LWP327687 LMT327687 LCX327687 KTB327687 KJF327687 JZJ327687 JPN327687 JFR327687 IVV327687 ILZ327687 ICD327687 HSH327687 HIL327687 GYP327687 GOT327687 GEX327687 FVB327687 FLF327687 FBJ327687 ERN327687 EHR327687 DXV327687 DNZ327687 DED327687 CUH327687 CKL327687 CAP327687 BQT327687 BGX327687 AXB327687 ANF327687 ADJ327687 TN327687 JR327687 W327687 WWD262151 WMH262151 WCL262151 VSP262151 VIT262151 UYX262151 UPB262151 UFF262151 TVJ262151 TLN262151 TBR262151 SRV262151 SHZ262151 RYD262151 ROH262151 REL262151 QUP262151 QKT262151 QAX262151 PRB262151 PHF262151 OXJ262151 ONN262151 ODR262151 NTV262151 NJZ262151 NAD262151 MQH262151 MGL262151 LWP262151 LMT262151 LCX262151 KTB262151 KJF262151 JZJ262151 JPN262151 JFR262151 IVV262151 ILZ262151 ICD262151 HSH262151 HIL262151 GYP262151 GOT262151 GEX262151 FVB262151 FLF262151 FBJ262151 ERN262151 EHR262151 DXV262151 DNZ262151 DED262151 CUH262151 CKL262151 CAP262151 BQT262151 BGX262151 AXB262151 ANF262151 ADJ262151 TN262151 JR262151 W262151 WWD196615 WMH196615 WCL196615 VSP196615 VIT196615 UYX196615 UPB196615 UFF196615 TVJ196615 TLN196615 TBR196615 SRV196615 SHZ196615 RYD196615 ROH196615 REL196615 QUP196615 QKT196615 QAX196615 PRB196615 PHF196615 OXJ196615 ONN196615 ODR196615 NTV196615 NJZ196615 NAD196615 MQH196615 MGL196615 LWP196615 LMT196615 LCX196615 KTB196615 KJF196615 JZJ196615 JPN196615 JFR196615 IVV196615 ILZ196615 ICD196615 HSH196615 HIL196615 GYP196615 GOT196615 GEX196615 FVB196615 FLF196615 FBJ196615 ERN196615 EHR196615 DXV196615 DNZ196615 DED196615 CUH196615 CKL196615 CAP196615 BQT196615 BGX196615 AXB196615 ANF196615 ADJ196615 TN196615 JR196615 W196615 WWD131079 WMH131079 WCL131079 VSP131079 VIT131079 UYX131079 UPB131079 UFF131079 TVJ131079 TLN131079 TBR131079 SRV131079 SHZ131079 RYD131079 ROH131079 REL131079 QUP131079 QKT131079 QAX131079 PRB131079 PHF131079 OXJ131079 ONN131079 ODR131079 NTV131079 NJZ131079 NAD131079 MQH131079 MGL131079 LWP131079 LMT131079 LCX131079 KTB131079 KJF131079 JZJ131079 JPN131079 JFR131079 IVV131079 ILZ131079 ICD131079 HSH131079 HIL131079 GYP131079 GOT131079 GEX131079 FVB131079 FLF131079 FBJ131079 ERN131079 EHR131079 DXV131079 DNZ131079 DED131079 CUH131079 CKL131079 CAP131079 BQT131079 BGX131079 AXB131079 ANF131079 ADJ131079 TN131079 JR131079 W131079 WWD65543 WMH65543 WCL65543 VSP65543 VIT65543 UYX65543 UPB65543 UFF65543 TVJ65543 TLN65543 TBR65543 SRV65543 SHZ65543 RYD65543 ROH65543 REL65543 QUP65543 QKT65543 QAX65543 PRB65543 PHF65543 OXJ65543 ONN65543 ODR65543 NTV65543 NJZ65543 NAD65543 MQH65543 MGL65543 LWP65543 LMT65543 LCX65543 KTB65543 KJF65543 JZJ65543 JPN65543 JFR65543 IVV65543 ILZ65543 ICD65543 HSH65543 HIL65543 GYP65543 GOT65543 GEX65543 FVB65543 FLF65543 FBJ65543 ERN65543 EHR65543 DXV65543 DNZ65543 DED65543 CUH65543 CKL65543 CAP65543 BQT65543 BGX65543 AXB65543 ANF65543 ADJ65543 TN65543 JR65543 W65543 WWD7 WMH7 WCL7 VSP7 VIT7 UYX7 UPB7 UFF7 TVJ7 TLN7 TBR7 SRV7 SHZ7 RYD7 ROH7 REL7 QUP7 QKT7 QAX7 PRB7 PHF7 OXJ7 ONN7 ODR7 NTV7 NJZ7 NAD7 MQH7 MGL7 LWP7 LMT7 LCX7 KTB7 KJF7 JZJ7 JPN7 JFR7 IVV7 ILZ7 ICD7 HSH7 HIL7 GYP7 GOT7 GEX7 FVB7 FLF7 FBJ7 ERN7 EHR7 DXV7 DNZ7 DED7 CUH7 CKL7 CAP7 BQT7 BGX7 AXB7 ANF7 ADJ7 TN7 JR7 W7 WWF983047 WMJ983047 WCN983047 VSR983047 VIV983047 UYZ983047 UPD983047 UFH983047 TVL983047 TLP983047 TBT983047 SRX983047 SIB983047 RYF983047 ROJ983047 REN983047 QUR983047 QKV983047 QAZ983047 PRD983047 PHH983047 OXL983047 ONP983047 ODT983047 NTX983047 NKB983047 NAF983047 MQJ983047 MGN983047 LWR983047 LMV983047 LCZ983047 KTD983047 KJH983047 JZL983047 JPP983047 JFT983047 IVX983047 IMB983047 ICF983047 HSJ983047 HIN983047 GYR983047 GOV983047 GEZ983047 FVD983047 FLH983047 FBL983047 ERP983047 EHT983047 DXX983047 DOB983047 DEF983047 CUJ983047 CKN983047 CAR983047 BQV983047 BGZ983047 AXD983047 ANH983047 ADL983047 TP983047 JT983047 Y983047 WWF917511 WMJ917511 WCN917511 VSR917511 VIV917511 UYZ917511 UPD917511 UFH917511 TVL917511 TLP917511 TBT917511 SRX917511 SIB917511 RYF917511 ROJ917511 REN917511 QUR917511 QKV917511 QAZ917511 PRD917511 PHH917511 OXL917511 ONP917511 ODT917511 NTX917511 NKB917511 NAF917511 MQJ917511 MGN917511 LWR917511 LMV917511 LCZ917511 KTD917511 KJH917511 JZL917511 JPP917511 JFT917511 IVX917511 IMB917511 ICF917511 HSJ917511 HIN917511 GYR917511 GOV917511 GEZ917511 FVD917511 FLH917511 FBL917511 ERP917511 EHT917511 DXX917511 DOB917511 DEF917511 CUJ917511 CKN917511 CAR917511 BQV917511 BGZ917511 AXD917511 ANH917511 ADL917511 TP917511 JT917511 Y917511 WWF851975 WMJ851975 WCN851975 VSR851975 VIV851975 UYZ851975 UPD851975 UFH851975 TVL851975 TLP851975 TBT851975 SRX851975 SIB851975 RYF851975 ROJ851975 REN851975 QUR851975 QKV851975 QAZ851975 PRD851975 PHH851975 OXL851975 ONP851975 ODT851975 NTX851975 NKB851975 NAF851975 MQJ851975 MGN851975 LWR851975 LMV851975 LCZ851975 KTD851975 KJH851975 JZL851975 JPP851975 JFT851975 IVX851975 IMB851975 ICF851975 HSJ851975 HIN851975 GYR851975 GOV851975 GEZ851975 FVD851975 FLH851975 FBL851975 ERP851975 EHT851975 DXX851975 DOB851975 DEF851975 CUJ851975 CKN851975 CAR851975 BQV851975 BGZ851975 AXD851975 ANH851975 ADL851975 TP851975 JT851975 Y851975 WWF786439 WMJ786439 WCN786439 VSR786439 VIV786439 UYZ786439 UPD786439 UFH786439 TVL786439 TLP786439 TBT786439 SRX786439 SIB786439 RYF786439 ROJ786439 REN786439 QUR786439 QKV786439 QAZ786439 PRD786439 PHH786439 OXL786439 ONP786439 ODT786439 NTX786439 NKB786439 NAF786439 MQJ786439 MGN786439 LWR786439 LMV786439 LCZ786439 KTD786439 KJH786439 JZL786439 JPP786439 JFT786439 IVX786439 IMB786439 ICF786439 HSJ786439 HIN786439 GYR786439 GOV786439 GEZ786439 FVD786439 FLH786439 FBL786439 ERP786439 EHT786439 DXX786439 DOB786439 DEF786439 CUJ786439 CKN786439 CAR786439 BQV786439 BGZ786439 AXD786439 ANH786439 ADL786439 TP786439 JT786439 Y786439 WWF720903 WMJ720903 WCN720903 VSR720903 VIV720903 UYZ720903 UPD720903 UFH720903 TVL720903 TLP720903 TBT720903 SRX720903 SIB720903 RYF720903 ROJ720903 REN720903 QUR720903 QKV720903 QAZ720903 PRD720903 PHH720903 OXL720903 ONP720903 ODT720903 NTX720903 NKB720903 NAF720903 MQJ720903 MGN720903 LWR720903 LMV720903 LCZ720903 KTD720903 KJH720903 JZL720903 JPP720903 JFT720903 IVX720903 IMB720903 ICF720903 HSJ720903 HIN720903 GYR720903 GOV720903 GEZ720903 FVD720903 FLH720903 FBL720903 ERP720903 EHT720903 DXX720903 DOB720903 DEF720903 CUJ720903 CKN720903 CAR720903 BQV720903 BGZ720903 AXD720903 ANH720903 ADL720903 TP720903 JT720903 Y720903 WWF655367 WMJ655367 WCN655367 VSR655367 VIV655367 UYZ655367 UPD655367 UFH655367 TVL655367 TLP655367 TBT655367 SRX655367 SIB655367 RYF655367 ROJ655367 REN655367 QUR655367 QKV655367 QAZ655367 PRD655367 PHH655367 OXL655367 ONP655367 ODT655367 NTX655367 NKB655367 NAF655367 MQJ655367 MGN655367 LWR655367 LMV655367 LCZ655367 KTD655367 KJH655367 JZL655367 JPP655367 JFT655367 IVX655367 IMB655367 ICF655367 HSJ655367 HIN655367 GYR655367 GOV655367 GEZ655367 FVD655367 FLH655367 FBL655367 ERP655367 EHT655367 DXX655367 DOB655367 DEF655367 CUJ655367 CKN655367 CAR655367 BQV655367 BGZ655367 AXD655367 ANH655367 ADL655367 TP655367 JT655367 Y655367 WWF589831 WMJ589831 WCN589831 VSR589831 VIV589831 UYZ589831 UPD589831 UFH589831 TVL589831 TLP589831 TBT589831 SRX589831 SIB589831 RYF589831 ROJ589831 REN589831 QUR589831 QKV589831 QAZ589831 PRD589831 PHH589831 OXL589831 ONP589831 ODT589831 NTX589831 NKB589831 NAF589831 MQJ589831 MGN589831 LWR589831 LMV589831 LCZ589831 KTD589831 KJH589831 JZL589831 JPP589831 JFT589831 IVX589831 IMB589831 ICF589831 HSJ589831 HIN589831 GYR589831 GOV589831 GEZ589831 FVD589831 FLH589831 FBL589831 ERP589831 EHT589831 DXX589831 DOB589831 DEF589831 CUJ589831 CKN589831 CAR589831 BQV589831 BGZ589831 AXD589831 ANH589831 ADL589831 TP589831 JT589831 Y589831 WWF524295 WMJ524295 WCN524295 VSR524295 VIV524295 UYZ524295 UPD524295 UFH524295 TVL524295 TLP524295 TBT524295 SRX524295 SIB524295 RYF524295 ROJ524295 REN524295 QUR524295 QKV524295 QAZ524295 PRD524295 PHH524295 OXL524295 ONP524295 ODT524295 NTX524295 NKB524295 NAF524295 MQJ524295 MGN524295 LWR524295 LMV524295 LCZ524295 KTD524295 KJH524295 JZL524295 JPP524295 JFT524295 IVX524295 IMB524295 ICF524295 HSJ524295 HIN524295 GYR524295 GOV524295 GEZ524295 FVD524295 FLH524295 FBL524295 ERP524295 EHT524295 DXX524295 DOB524295 DEF524295 CUJ524295 CKN524295 CAR524295 BQV524295 BGZ524295 AXD524295 ANH524295 ADL524295 TP524295 JT524295 Y524295 WWF458759 WMJ458759 WCN458759 VSR458759 VIV458759 UYZ458759 UPD458759 UFH458759 TVL458759 TLP458759 TBT458759 SRX458759 SIB458759 RYF458759 ROJ458759 REN458759 QUR458759 QKV458759 QAZ458759 PRD458759 PHH458759 OXL458759 ONP458759 ODT458759 NTX458759 NKB458759 NAF458759 MQJ458759 MGN458759 LWR458759 LMV458759 LCZ458759 KTD458759 KJH458759 JZL458759 JPP458759 JFT458759 IVX458759 IMB458759 ICF458759 HSJ458759 HIN458759 GYR458759 GOV458759 GEZ458759 FVD458759 FLH458759 FBL458759 ERP458759 EHT458759 DXX458759 DOB458759 DEF458759 CUJ458759 CKN458759 CAR458759 BQV458759 BGZ458759 AXD458759 ANH458759 ADL458759 TP458759 JT458759 Y458759 WWF393223 WMJ393223 WCN393223 VSR393223 VIV393223 UYZ393223 UPD393223 UFH393223 TVL393223 TLP393223 TBT393223 SRX393223 SIB393223 RYF393223 ROJ393223 REN393223 QUR393223 QKV393223 QAZ393223 PRD393223 PHH393223 OXL393223 ONP393223 ODT393223 NTX393223 NKB393223 NAF393223 MQJ393223 MGN393223 LWR393223 LMV393223 LCZ393223 KTD393223 KJH393223 JZL393223 JPP393223 JFT393223 IVX393223 IMB393223 ICF393223 HSJ393223 HIN393223 GYR393223 GOV393223 GEZ393223 FVD393223 FLH393223 FBL393223 ERP393223 EHT393223 DXX393223 DOB393223 DEF393223 CUJ393223 CKN393223 CAR393223 BQV393223 BGZ393223 AXD393223 ANH393223 ADL393223 TP393223 JT393223 Y393223 WWF327687 WMJ327687 WCN327687 VSR327687 VIV327687 UYZ327687 UPD327687 UFH327687 TVL327687 TLP327687 TBT327687 SRX327687 SIB327687 RYF327687 ROJ327687 REN327687 QUR327687 QKV327687 QAZ327687 PRD327687 PHH327687 OXL327687 ONP327687 ODT327687 NTX327687 NKB327687 NAF327687 MQJ327687 MGN327687 LWR327687 LMV327687 LCZ327687 KTD327687 KJH327687 JZL327687 JPP327687 JFT327687 IVX327687 IMB327687 ICF327687 HSJ327687 HIN327687 GYR327687 GOV327687 GEZ327687 FVD327687 FLH327687 FBL327687 ERP327687 EHT327687 DXX327687 DOB327687 DEF327687 CUJ327687 CKN327687 CAR327687 BQV327687 BGZ327687 AXD327687 ANH327687 ADL327687 TP327687 JT327687 Y327687 WWF262151 WMJ262151 WCN262151 VSR262151 VIV262151 UYZ262151 UPD262151 UFH262151 TVL262151 TLP262151 TBT262151 SRX262151 SIB262151 RYF262151 ROJ262151 REN262151 QUR262151 QKV262151 QAZ262151 PRD262151 PHH262151 OXL262151 ONP262151 ODT262151 NTX262151 NKB262151 NAF262151 MQJ262151 MGN262151 LWR262151 LMV262151 LCZ262151 KTD262151 KJH262151 JZL262151 JPP262151 JFT262151 IVX262151 IMB262151 ICF262151 HSJ262151 HIN262151 GYR262151 GOV262151 GEZ262151 FVD262151 FLH262151 FBL262151 ERP262151 EHT262151 DXX262151 DOB262151 DEF262151 CUJ262151 CKN262151 CAR262151 BQV262151 BGZ262151 AXD262151 ANH262151 ADL262151 TP262151 JT262151 Y262151 WWF196615 WMJ196615 WCN196615 VSR196615 VIV196615 UYZ196615 UPD196615 UFH196615 TVL196615 TLP196615 TBT196615 SRX196615 SIB196615 RYF196615 ROJ196615 REN196615 QUR196615 QKV196615 QAZ196615 PRD196615 PHH196615 OXL196615 ONP196615 ODT196615 NTX196615 NKB196615 NAF196615 MQJ196615 MGN196615 LWR196615 LMV196615 LCZ196615 KTD196615 KJH196615 JZL196615 JPP196615 JFT196615 IVX196615 IMB196615 ICF196615 HSJ196615 HIN196615 GYR196615 GOV196615 GEZ196615 FVD196615 FLH196615 FBL196615 ERP196615 EHT196615 DXX196615 DOB196615 DEF196615 CUJ196615 CKN196615 CAR196615 BQV196615 BGZ196615 AXD196615 ANH196615 ADL196615 TP196615 JT196615 Y196615 WWF131079 WMJ131079 WCN131079 VSR131079 VIV131079 UYZ131079 UPD131079 UFH131079 TVL131079 TLP131079 TBT131079 SRX131079 SIB131079 RYF131079 ROJ131079 REN131079 QUR131079 QKV131079 QAZ131079 PRD131079 PHH131079 OXL131079 ONP131079 ODT131079 NTX131079 NKB131079 NAF131079 MQJ131079 MGN131079 LWR131079 LMV131079 LCZ131079 KTD131079 KJH131079 JZL131079 JPP131079 JFT131079 IVX131079 IMB131079 ICF131079 HSJ131079 HIN131079 GYR131079 GOV131079 GEZ131079 FVD131079 FLH131079 FBL131079 ERP131079 EHT131079 DXX131079 DOB131079 DEF131079 CUJ131079 CKN131079 CAR131079 BQV131079 BGZ131079 AXD131079 ANH131079 ADL131079 TP131079 JT131079 Y131079 WWF65543 WMJ65543 WCN65543 VSR65543 VIV65543 UYZ65543 UPD65543 UFH65543 TVL65543 TLP65543 TBT65543 SRX65543 SIB65543 RYF65543 ROJ65543 REN65543 QUR65543 QKV65543 QAZ65543 PRD65543 PHH65543 OXL65543 ONP65543 ODT65543 NTX65543 NKB65543 NAF65543 MQJ65543 MGN65543 LWR65543 LMV65543 LCZ65543 KTD65543 KJH65543 JZL65543 JPP65543 JFT65543 IVX65543 IMB65543 ICF65543 HSJ65543 HIN65543 GYR65543 GOV65543 GEZ65543 FVD65543 FLH65543 FBL65543 ERP65543 EHT65543 DXX65543 DOB65543 DEF65543 CUJ65543 CKN65543 CAR65543 BQV65543 BGZ65543 AXD65543 ANH65543 ADL65543 TP65543 JT65543 Y65543 WWF7 WMJ7 WCN7 VSR7 VIV7 UYZ7 UPD7 UFH7 TVL7 TLP7 TBT7 SRX7 SIB7 RYF7 ROJ7 REN7 QUR7 QKV7 QAZ7 PRD7 PHH7 OXL7 ONP7 ODT7 NTX7 NKB7 NAF7 MQJ7 MGN7 LWR7 LMV7 LCZ7 KTD7 KJH7 JZL7 JPP7 JFT7 IVX7 IMB7 ICF7 HSJ7 HIN7 GYR7 GOV7 GEZ7 FVD7 FLH7 FBL7 ERP7 EHT7 DXX7 DOB7 DEF7 CUJ7 CKN7 CAR7 BQV7 BGZ7 AXD7 ANH7 ADL7 TP7 JT7 Y7 WWH983047 WML983047 WCP983047 VST983047 VIX983047 UZB983047 UPF983047 UFJ983047 TVN983047 TLR983047 TBV983047 SRZ983047 SID983047 RYH983047 ROL983047 REP983047 QUT983047 QKX983047 QBB983047 PRF983047 PHJ983047 OXN983047 ONR983047 ODV983047 NTZ983047 NKD983047 NAH983047 MQL983047 MGP983047 LWT983047 LMX983047 LDB983047 KTF983047 KJJ983047 JZN983047 JPR983047 JFV983047 IVZ983047 IMD983047 ICH983047 HSL983047 HIP983047 GYT983047 GOX983047 GFB983047 FVF983047 FLJ983047 FBN983047 ERR983047 EHV983047 DXZ983047 DOD983047 DEH983047 CUL983047 CKP983047 CAT983047 BQX983047 BHB983047 AXF983047 ANJ983047 ADN983047 TR983047 JV983047 AA983047 WWH917511 WML917511 WCP917511 VST917511 VIX917511 UZB917511 UPF917511 UFJ917511 TVN917511 TLR917511 TBV917511 SRZ917511 SID917511 RYH917511 ROL917511 REP917511 QUT917511 QKX917511 QBB917511 PRF917511 PHJ917511 OXN917511 ONR917511 ODV917511 NTZ917511 NKD917511 NAH917511 MQL917511 MGP917511 LWT917511 LMX917511 LDB917511 KTF917511 KJJ917511 JZN917511 JPR917511 JFV917511 IVZ917511 IMD917511 ICH917511 HSL917511 HIP917511 GYT917511 GOX917511 GFB917511 FVF917511 FLJ917511 FBN917511 ERR917511 EHV917511 DXZ917511 DOD917511 DEH917511 CUL917511 CKP917511 CAT917511 BQX917511 BHB917511 AXF917511 ANJ917511 ADN917511 TR917511 JV917511 AA917511 WWH851975 WML851975 WCP851975 VST851975 VIX851975 UZB851975 UPF851975 UFJ851975 TVN851975 TLR851975 TBV851975 SRZ851975 SID851975 RYH851975 ROL851975 REP851975 QUT851975 QKX851975 QBB851975 PRF851975 PHJ851975 OXN851975 ONR851975 ODV851975 NTZ851975 NKD851975 NAH851975 MQL851975 MGP851975 LWT851975 LMX851975 LDB851975 KTF851975 KJJ851975 JZN851975 JPR851975 JFV851975 IVZ851975 IMD851975 ICH851975 HSL851975 HIP851975 GYT851975 GOX851975 GFB851975 FVF851975 FLJ851975 FBN851975 ERR851975 EHV851975 DXZ851975 DOD851975 DEH851975 CUL851975 CKP851975 CAT851975 BQX851975 BHB851975 AXF851975 ANJ851975 ADN851975 TR851975 JV851975 AA851975 WWH786439 WML786439 WCP786439 VST786439 VIX786439 UZB786439 UPF786439 UFJ786439 TVN786439 TLR786439 TBV786439 SRZ786439 SID786439 RYH786439 ROL786439 REP786439 QUT786439 QKX786439 QBB786439 PRF786439 PHJ786439 OXN786439 ONR786439 ODV786439 NTZ786439 NKD786439 NAH786439 MQL786439 MGP786439 LWT786439 LMX786439 LDB786439 KTF786439 KJJ786439 JZN786439 JPR786439 JFV786439 IVZ786439 IMD786439 ICH786439 HSL786439 HIP786439 GYT786439 GOX786439 GFB786439 FVF786439 FLJ786439 FBN786439 ERR786439 EHV786439 DXZ786439 DOD786439 DEH786439 CUL786439 CKP786439 CAT786439 BQX786439 BHB786439 AXF786439 ANJ786439 ADN786439 TR786439 JV786439 AA786439 WWH720903 WML720903 WCP720903 VST720903 VIX720903 UZB720903 UPF720903 UFJ720903 TVN720903 TLR720903 TBV720903 SRZ720903 SID720903 RYH720903 ROL720903 REP720903 QUT720903 QKX720903 QBB720903 PRF720903 PHJ720903 OXN720903 ONR720903 ODV720903 NTZ720903 NKD720903 NAH720903 MQL720903 MGP720903 LWT720903 LMX720903 LDB720903 KTF720903 KJJ720903 JZN720903 JPR720903 JFV720903 IVZ720903 IMD720903 ICH720903 HSL720903 HIP720903 GYT720903 GOX720903 GFB720903 FVF720903 FLJ720903 FBN720903 ERR720903 EHV720903 DXZ720903 DOD720903 DEH720903 CUL720903 CKP720903 CAT720903 BQX720903 BHB720903 AXF720903 ANJ720903 ADN720903 TR720903 JV720903 AA720903 WWH655367 WML655367 WCP655367 VST655367 VIX655367 UZB655367 UPF655367 UFJ655367 TVN655367 TLR655367 TBV655367 SRZ655367 SID655367 RYH655367 ROL655367 REP655367 QUT655367 QKX655367 QBB655367 PRF655367 PHJ655367 OXN655367 ONR655367 ODV655367 NTZ655367 NKD655367 NAH655367 MQL655367 MGP655367 LWT655367 LMX655367 LDB655367 KTF655367 KJJ655367 JZN655367 JPR655367 JFV655367 IVZ655367 IMD655367 ICH655367 HSL655367 HIP655367 GYT655367 GOX655367 GFB655367 FVF655367 FLJ655367 FBN655367 ERR655367 EHV655367 DXZ655367 DOD655367 DEH655367 CUL655367 CKP655367 CAT655367 BQX655367 BHB655367 AXF655367 ANJ655367 ADN655367 TR655367 JV655367 AA655367 WWH589831 WML589831 WCP589831 VST589831 VIX589831 UZB589831 UPF589831 UFJ589831 TVN589831 TLR589831 TBV589831 SRZ589831 SID589831 RYH589831 ROL589831 REP589831 QUT589831 QKX589831 QBB589831 PRF589831 PHJ589831 OXN589831 ONR589831 ODV589831 NTZ589831 NKD589831 NAH589831 MQL589831 MGP589831 LWT589831 LMX589831 LDB589831 KTF589831 KJJ589831 JZN589831 JPR589831 JFV589831 IVZ589831 IMD589831 ICH589831 HSL589831 HIP589831 GYT589831 GOX589831 GFB589831 FVF589831 FLJ589831 FBN589831 ERR589831 EHV589831 DXZ589831 DOD589831 DEH589831 CUL589831 CKP589831 CAT589831 BQX589831 BHB589831 AXF589831 ANJ589831 ADN589831 TR589831 JV589831 AA589831 WWH524295 WML524295 WCP524295 VST524295 VIX524295 UZB524295 UPF524295 UFJ524295 TVN524295 TLR524295 TBV524295 SRZ524295 SID524295 RYH524295 ROL524295 REP524295 QUT524295 QKX524295 QBB524295 PRF524295 PHJ524295 OXN524295 ONR524295 ODV524295 NTZ524295 NKD524295 NAH524295 MQL524295 MGP524295 LWT524295 LMX524295 LDB524295 KTF524295 KJJ524295 JZN524295 JPR524295 JFV524295 IVZ524295 IMD524295 ICH524295 HSL524295 HIP524295 GYT524295 GOX524295 GFB524295 FVF524295 FLJ524295 FBN524295 ERR524295 EHV524295 DXZ524295 DOD524295 DEH524295 CUL524295 CKP524295 CAT524295 BQX524295 BHB524295 AXF524295 ANJ524295 ADN524295 TR524295 JV524295 AA524295 WWH458759 WML458759 WCP458759 VST458759 VIX458759 UZB458759 UPF458759 UFJ458759 TVN458759 TLR458759 TBV458759 SRZ458759 SID458759 RYH458759 ROL458759 REP458759 QUT458759 QKX458759 QBB458759 PRF458759 PHJ458759 OXN458759 ONR458759 ODV458759 NTZ458759 NKD458759 NAH458759 MQL458759 MGP458759 LWT458759 LMX458759 LDB458759 KTF458759 KJJ458759 JZN458759 JPR458759 JFV458759 IVZ458759 IMD458759 ICH458759 HSL458759 HIP458759 GYT458759 GOX458759 GFB458759 FVF458759 FLJ458759 FBN458759 ERR458759 EHV458759 DXZ458759 DOD458759 DEH458759 CUL458759 CKP458759 CAT458759 BQX458759 BHB458759 AXF458759 ANJ458759 ADN458759 TR458759 JV458759 AA458759 WWH393223 WML393223 WCP393223 VST393223 VIX393223 UZB393223 UPF393223 UFJ393223 TVN393223 TLR393223 TBV393223 SRZ393223 SID393223 RYH393223 ROL393223 REP393223 QUT393223 QKX393223 QBB393223 PRF393223 PHJ393223 OXN393223 ONR393223 ODV393223 NTZ393223 NKD393223 NAH393223 MQL393223 MGP393223 LWT393223 LMX393223 LDB393223 KTF393223 KJJ393223 JZN393223 JPR393223 JFV393223 IVZ393223 IMD393223 ICH393223 HSL393223 HIP393223 GYT393223 GOX393223 GFB393223 FVF393223 FLJ393223 FBN393223 ERR393223 EHV393223 DXZ393223 DOD393223 DEH393223 CUL393223 CKP393223 CAT393223 BQX393223 BHB393223 AXF393223 ANJ393223 ADN393223 TR393223 JV393223 AA393223 WWH327687 WML327687 WCP327687 VST327687 VIX327687 UZB327687 UPF327687 UFJ327687 TVN327687 TLR327687 TBV327687 SRZ327687 SID327687 RYH327687 ROL327687 REP327687 QUT327687 QKX327687 QBB327687 PRF327687 PHJ327687 OXN327687 ONR327687 ODV327687 NTZ327687 NKD327687 NAH327687 MQL327687 MGP327687 LWT327687 LMX327687 LDB327687 KTF327687 KJJ327687 JZN327687 JPR327687 JFV327687 IVZ327687 IMD327687 ICH327687 HSL327687 HIP327687 GYT327687 GOX327687 GFB327687 FVF327687 FLJ327687 FBN327687 ERR327687 EHV327687 DXZ327687 DOD327687 DEH327687 CUL327687 CKP327687 CAT327687 BQX327687 BHB327687 AXF327687 ANJ327687 ADN327687 TR327687 JV327687 AA327687 WWH262151 WML262151 WCP262151 VST262151 VIX262151 UZB262151 UPF262151 UFJ262151 TVN262151 TLR262151 TBV262151 SRZ262151 SID262151 RYH262151 ROL262151 REP262151 QUT262151 QKX262151 QBB262151 PRF262151 PHJ262151 OXN262151 ONR262151 ODV262151 NTZ262151 NKD262151 NAH262151 MQL262151 MGP262151 LWT262151 LMX262151 LDB262151 KTF262151 KJJ262151 JZN262151 JPR262151 JFV262151 IVZ262151 IMD262151 ICH262151 HSL262151 HIP262151 GYT262151 GOX262151 GFB262151 FVF262151 FLJ262151 FBN262151 ERR262151 EHV262151 DXZ262151 DOD262151 DEH262151 CUL262151 CKP262151 CAT262151 BQX262151 BHB262151 AXF262151 ANJ262151 ADN262151 TR262151 JV262151 AA262151 WWH196615 WML196615 WCP196615 VST196615 VIX196615 UZB196615 UPF196615 UFJ196615 TVN196615 TLR196615 TBV196615 SRZ196615 SID196615 RYH196615 ROL196615 REP196615 QUT196615 QKX196615 QBB196615 PRF196615 PHJ196615 OXN196615 ONR196615 ODV196615 NTZ196615 NKD196615 NAH196615 MQL196615 MGP196615 LWT196615 LMX196615 LDB196615 KTF196615 KJJ196615 JZN196615 JPR196615 JFV196615 IVZ196615 IMD196615 ICH196615 HSL196615 HIP196615 GYT196615 GOX196615 GFB196615 FVF196615 FLJ196615 FBN196615 ERR196615 EHV196615 DXZ196615 DOD196615 DEH196615 CUL196615 CKP196615 CAT196615 BQX196615 BHB196615 AXF196615 ANJ196615 ADN196615 TR196615 JV196615 AA196615 WWH131079 WML131079 WCP131079 VST131079 VIX131079 UZB131079 UPF131079 UFJ131079 TVN131079 TLR131079 TBV131079 SRZ131079 SID131079 RYH131079 ROL131079 REP131079 QUT131079 QKX131079 QBB131079 PRF131079 PHJ131079 OXN131079 ONR131079 ODV131079 NTZ131079 NKD131079 NAH131079 MQL131079 MGP131079 LWT131079 LMX131079 LDB131079 KTF131079 KJJ131079 JZN131079 JPR131079 JFV131079 IVZ131079 IMD131079 ICH131079 HSL131079 HIP131079 GYT131079 GOX131079 GFB131079 FVF131079 FLJ131079 FBN131079 ERR131079 EHV131079 DXZ131079 DOD131079 DEH131079 CUL131079 CKP131079 CAT131079 BQX131079 BHB131079 AXF131079 ANJ131079 ADN131079 TR131079 JV131079 AA131079 WWH65543 WML65543 WCP65543 VST65543 VIX65543 UZB65543 UPF65543 UFJ65543 TVN65543 TLR65543 TBV65543 SRZ65543 SID65543 RYH65543 ROL65543 REP65543 QUT65543 QKX65543 QBB65543 PRF65543 PHJ65543 OXN65543 ONR65543 ODV65543 NTZ65543 NKD65543 NAH65543 MQL65543 MGP65543 LWT65543 LMX65543 LDB65543 KTF65543 KJJ65543 JZN65543 JPR65543 JFV65543 IVZ65543 IMD65543 ICH65543 HSL65543 HIP65543 GYT65543 GOX65543 GFB65543 FVF65543 FLJ65543 FBN65543 ERR65543 EHV65543 DXZ65543 DOD65543 DEH65543 CUL65543 CKP65543 CAT65543 BQX65543 BHB65543 AXF65543 ANJ65543 ADN65543 TR65543 JV65543 AA65543 WWH7 WML7 WCP7 VST7 VIX7 UZB7 UPF7 UFJ7 TVN7 TLR7 TBV7 SRZ7 SID7 RYH7 ROL7 REP7 QUT7 QKX7 QBB7 PRF7 PHJ7 OXN7 ONR7 ODV7 NTZ7 NKD7 NAH7 MQL7 MGP7 LWT7 LMX7 LDB7 KTF7 KJJ7 JZN7 JPR7 JFV7 IVZ7 IMD7 ICH7 HSL7 HIP7 GYT7 GOX7 GFB7 FVF7 FLJ7 FBN7 ERR7 EHV7 DXZ7 DOD7 DEH7 CUL7 CKP7 CAT7 BQX7 BHB7 AXF7 ANJ7 ADN7 TR7 JV7 AA7 WWJ983047 WMN983047 WCR983047 VSV983047 VIZ983047 UZD983047 UPH983047 UFL983047 TVP983047 TLT983047 TBX983047 SSB983047 SIF983047 RYJ983047 RON983047 RER983047 QUV983047 QKZ983047 QBD983047 PRH983047 PHL983047 OXP983047 ONT983047 ODX983047 NUB983047 NKF983047 NAJ983047 MQN983047 MGR983047 LWV983047 LMZ983047 LDD983047 KTH983047 KJL983047 JZP983047 JPT983047 JFX983047 IWB983047 IMF983047 ICJ983047 HSN983047 HIR983047 GYV983047 GOZ983047 GFD983047 FVH983047 FLL983047 FBP983047 ERT983047 EHX983047 DYB983047 DOF983047 DEJ983047 CUN983047 CKR983047 CAV983047 BQZ983047 BHD983047 AXH983047 ANL983047 ADP983047 TT983047 JX983047 AC983047 WWJ917511 WMN917511 WCR917511 VSV917511 VIZ917511 UZD917511 UPH917511 UFL917511 TVP917511 TLT917511 TBX917511 SSB917511 SIF917511 RYJ917511 RON917511 RER917511 QUV917511 QKZ917511 QBD917511 PRH917511 PHL917511 OXP917511 ONT917511 ODX917511 NUB917511 NKF917511 NAJ917511 MQN917511 MGR917511 LWV917511 LMZ917511 LDD917511 KTH917511 KJL917511 JZP917511 JPT917511 JFX917511 IWB917511 IMF917511 ICJ917511 HSN917511 HIR917511 GYV917511 GOZ917511 GFD917511 FVH917511 FLL917511 FBP917511 ERT917511 EHX917511 DYB917511 DOF917511 DEJ917511 CUN917511 CKR917511 CAV917511 BQZ917511 BHD917511 AXH917511 ANL917511 ADP917511 TT917511 JX917511 AC917511 WWJ851975 WMN851975 WCR851975 VSV851975 VIZ851975 UZD851975 UPH851975 UFL851975 TVP851975 TLT851975 TBX851975 SSB851975 SIF851975 RYJ851975 RON851975 RER851975 QUV851975 QKZ851975 QBD851975 PRH851975 PHL851975 OXP851975 ONT851975 ODX851975 NUB851975 NKF851975 NAJ851975 MQN851975 MGR851975 LWV851975 LMZ851975 LDD851975 KTH851975 KJL851975 JZP851975 JPT851975 JFX851975 IWB851975 IMF851975 ICJ851975 HSN851975 HIR851975 GYV851975 GOZ851975 GFD851975 FVH851975 FLL851975 FBP851975 ERT851975 EHX851975 DYB851975 DOF851975 DEJ851975 CUN851975 CKR851975 CAV851975 BQZ851975 BHD851975 AXH851975 ANL851975 ADP851975 TT851975 JX851975 AC851975 WWJ786439 WMN786439 WCR786439 VSV786439 VIZ786439 UZD786439 UPH786439 UFL786439 TVP786439 TLT786439 TBX786439 SSB786439 SIF786439 RYJ786439 RON786439 RER786439 QUV786439 QKZ786439 QBD786439 PRH786439 PHL786439 OXP786439 ONT786439 ODX786439 NUB786439 NKF786439 NAJ786439 MQN786439 MGR786439 LWV786439 LMZ786439 LDD786439 KTH786439 KJL786439 JZP786439 JPT786439 JFX786439 IWB786439 IMF786439 ICJ786439 HSN786439 HIR786439 GYV786439 GOZ786439 GFD786439 FVH786439 FLL786439 FBP786439 ERT786439 EHX786439 DYB786439 DOF786439 DEJ786439 CUN786439 CKR786439 CAV786439 BQZ786439 BHD786439 AXH786439 ANL786439 ADP786439 TT786439 JX786439 AC786439 WWJ720903 WMN720903 WCR720903 VSV720903 VIZ720903 UZD720903 UPH720903 UFL720903 TVP720903 TLT720903 TBX720903 SSB720903 SIF720903 RYJ720903 RON720903 RER720903 QUV720903 QKZ720903 QBD720903 PRH720903 PHL720903 OXP720903 ONT720903 ODX720903 NUB720903 NKF720903 NAJ720903 MQN720903 MGR720903 LWV720903 LMZ720903 LDD720903 KTH720903 KJL720903 JZP720903 JPT720903 JFX720903 IWB720903 IMF720903 ICJ720903 HSN720903 HIR720903 GYV720903 GOZ720903 GFD720903 FVH720903 FLL720903 FBP720903 ERT720903 EHX720903 DYB720903 DOF720903 DEJ720903 CUN720903 CKR720903 CAV720903 BQZ720903 BHD720903 AXH720903 ANL720903 ADP720903 TT720903 JX720903 AC720903 WWJ655367 WMN655367 WCR655367 VSV655367 VIZ655367 UZD655367 UPH655367 UFL655367 TVP655367 TLT655367 TBX655367 SSB655367 SIF655367 RYJ655367 RON655367 RER655367 QUV655367 QKZ655367 QBD655367 PRH655367 PHL655367 OXP655367 ONT655367 ODX655367 NUB655367 NKF655367 NAJ655367 MQN655367 MGR655367 LWV655367 LMZ655367 LDD655367 KTH655367 KJL655367 JZP655367 JPT655367 JFX655367 IWB655367 IMF655367 ICJ655367 HSN655367 HIR655367 GYV655367 GOZ655367 GFD655367 FVH655367 FLL655367 FBP655367 ERT655367 EHX655367 DYB655367 DOF655367 DEJ655367 CUN655367 CKR655367 CAV655367 BQZ655367 BHD655367 AXH655367 ANL655367 ADP655367 TT655367 JX655367 AC655367 WWJ589831 WMN589831 WCR589831 VSV589831 VIZ589831 UZD589831 UPH589831 UFL589831 TVP589831 TLT589831 TBX589831 SSB589831 SIF589831 RYJ589831 RON589831 RER589831 QUV589831 QKZ589831 QBD589831 PRH589831 PHL589831 OXP589831 ONT589831 ODX589831 NUB589831 NKF589831 NAJ589831 MQN589831 MGR589831 LWV589831 LMZ589831 LDD589831 KTH589831 KJL589831 JZP589831 JPT589831 JFX589831 IWB589831 IMF589831 ICJ589831 HSN589831 HIR589831 GYV589831 GOZ589831 GFD589831 FVH589831 FLL589831 FBP589831 ERT589831 EHX589831 DYB589831 DOF589831 DEJ589831 CUN589831 CKR589831 CAV589831 BQZ589831 BHD589831 AXH589831 ANL589831 ADP589831 TT589831 JX589831 AC589831 WWJ524295 WMN524295 WCR524295 VSV524295 VIZ524295 UZD524295 UPH524295 UFL524295 TVP524295 TLT524295 TBX524295 SSB524295 SIF524295 RYJ524295 RON524295 RER524295 QUV524295 QKZ524295 QBD524295 PRH524295 PHL524295 OXP524295 ONT524295 ODX524295 NUB524295 NKF524295 NAJ524295 MQN524295 MGR524295 LWV524295 LMZ524295 LDD524295 KTH524295 KJL524295 JZP524295 JPT524295 JFX524295 IWB524295 IMF524295 ICJ524295 HSN524295 HIR524295 GYV524295 GOZ524295 GFD524295 FVH524295 FLL524295 FBP524295 ERT524295 EHX524295 DYB524295 DOF524295 DEJ524295 CUN524295 CKR524295 CAV524295 BQZ524295 BHD524295 AXH524295 ANL524295 ADP524295 TT524295 JX524295 AC524295 WWJ458759 WMN458759 WCR458759 VSV458759 VIZ458759 UZD458759 UPH458759 UFL458759 TVP458759 TLT458759 TBX458759 SSB458759 SIF458759 RYJ458759 RON458759 RER458759 QUV458759 QKZ458759 QBD458759 PRH458759 PHL458759 OXP458759 ONT458759 ODX458759 NUB458759 NKF458759 NAJ458759 MQN458759 MGR458759 LWV458759 LMZ458759 LDD458759 KTH458759 KJL458759 JZP458759 JPT458759 JFX458759 IWB458759 IMF458759 ICJ458759 HSN458759 HIR458759 GYV458759 GOZ458759 GFD458759 FVH458759 FLL458759 FBP458759 ERT458759 EHX458759 DYB458759 DOF458759 DEJ458759 CUN458759 CKR458759 CAV458759 BQZ458759 BHD458759 AXH458759 ANL458759 ADP458759 TT458759 JX458759 AC458759 WWJ393223 WMN393223 WCR393223 VSV393223 VIZ393223 UZD393223 UPH393223 UFL393223 TVP393223 TLT393223 TBX393223 SSB393223 SIF393223 RYJ393223 RON393223 RER393223 QUV393223 QKZ393223 QBD393223 PRH393223 PHL393223 OXP393223 ONT393223 ODX393223 NUB393223 NKF393223 NAJ393223 MQN393223 MGR393223 LWV393223 LMZ393223 LDD393223 KTH393223 KJL393223 JZP393223 JPT393223 JFX393223 IWB393223 IMF393223 ICJ393223 HSN393223 HIR393223 GYV393223 GOZ393223 GFD393223 FVH393223 FLL393223 FBP393223 ERT393223 EHX393223 DYB393223 DOF393223 DEJ393223 CUN393223 CKR393223 CAV393223 BQZ393223 BHD393223 AXH393223 ANL393223 ADP393223 TT393223 JX393223 AC393223 WWJ327687 WMN327687 WCR327687 VSV327687 VIZ327687 UZD327687 UPH327687 UFL327687 TVP327687 TLT327687 TBX327687 SSB327687 SIF327687 RYJ327687 RON327687 RER327687 QUV327687 QKZ327687 QBD327687 PRH327687 PHL327687 OXP327687 ONT327687 ODX327687 NUB327687 NKF327687 NAJ327687 MQN327687 MGR327687 LWV327687 LMZ327687 LDD327687 KTH327687 KJL327687 JZP327687 JPT327687 JFX327687 IWB327687 IMF327687 ICJ327687 HSN327687 HIR327687 GYV327687 GOZ327687 GFD327687 FVH327687 FLL327687 FBP327687 ERT327687 EHX327687 DYB327687 DOF327687 DEJ327687 CUN327687 CKR327687 CAV327687 BQZ327687 BHD327687 AXH327687 ANL327687 ADP327687 TT327687 JX327687 AC327687 WWJ262151 WMN262151 WCR262151 VSV262151 VIZ262151 UZD262151 UPH262151 UFL262151 TVP262151 TLT262151 TBX262151 SSB262151 SIF262151 RYJ262151 RON262151 RER262151 QUV262151 QKZ262151 QBD262151 PRH262151 PHL262151 OXP262151 ONT262151 ODX262151 NUB262151 NKF262151 NAJ262151 MQN262151 MGR262151 LWV262151 LMZ262151 LDD262151 KTH262151 KJL262151 JZP262151 JPT262151 JFX262151 IWB262151 IMF262151 ICJ262151 HSN262151 HIR262151 GYV262151 GOZ262151 GFD262151 FVH262151 FLL262151 FBP262151 ERT262151 EHX262151 DYB262151 DOF262151 DEJ262151 CUN262151 CKR262151 CAV262151 BQZ262151 BHD262151 AXH262151 ANL262151 ADP262151 TT262151 JX262151 AC262151 WWJ196615 WMN196615 WCR196615 VSV196615 VIZ196615 UZD196615 UPH196615 UFL196615 TVP196615 TLT196615 TBX196615 SSB196615 SIF196615 RYJ196615 RON196615 RER196615 QUV196615 QKZ196615 QBD196615 PRH196615 PHL196615 OXP196615 ONT196615 ODX196615 NUB196615 NKF196615 NAJ196615 MQN196615 MGR196615 LWV196615 LMZ196615 LDD196615 KTH196615 KJL196615 JZP196615 JPT196615 JFX196615 IWB196615 IMF196615 ICJ196615 HSN196615 HIR196615 GYV196615 GOZ196615 GFD196615 FVH196615 FLL196615 FBP196615 ERT196615 EHX196615 DYB196615 DOF196615 DEJ196615 CUN196615 CKR196615 CAV196615 BQZ196615 BHD196615 AXH196615 ANL196615 ADP196615 TT196615 JX196615 AC196615 WWJ131079 WMN131079 WCR131079 VSV131079 VIZ131079 UZD131079 UPH131079 UFL131079 TVP131079 TLT131079 TBX131079 SSB131079 SIF131079 RYJ131079 RON131079 RER131079 QUV131079 QKZ131079 QBD131079 PRH131079 PHL131079 OXP131079 ONT131079 ODX131079 NUB131079 NKF131079 NAJ131079 MQN131079 MGR131079 LWV131079 LMZ131079 LDD131079 KTH131079 KJL131079 JZP131079 JPT131079 JFX131079 IWB131079 IMF131079 ICJ131079 HSN131079 HIR131079 GYV131079 GOZ131079 GFD131079 FVH131079 FLL131079 FBP131079 ERT131079 EHX131079 DYB131079 DOF131079 DEJ131079 CUN131079 CKR131079 CAV131079 BQZ131079 BHD131079 AXH131079 ANL131079 ADP131079 TT131079 JX131079 AC131079 WWJ65543 WMN65543 WCR65543 VSV65543 VIZ65543 UZD65543 UPH65543 UFL65543 TVP65543 TLT65543 TBX65543 SSB65543 SIF65543 RYJ65543 RON65543 RER65543 QUV65543 QKZ65543 QBD65543 PRH65543 PHL65543 OXP65543 ONT65543 ODX65543 NUB65543 NKF65543 NAJ65543 MQN65543 MGR65543 LWV65543 LMZ65543 LDD65543 KTH65543 KJL65543 JZP65543 JPT65543 JFX65543 IWB65543 IMF65543 ICJ65543 HSN65543 HIR65543 GYV65543 GOZ65543 GFD65543 FVH65543 FLL65543 FBP65543 ERT65543 EHX65543 DYB65543 DOF65543 DEJ65543 CUN65543 CKR65543 CAV65543 BQZ65543 BHD65543 AXH65543 ANL65543 ADP65543 TT65543 JX65543 AC65543 WWJ7 WMN7 WCR7 VSV7 VIZ7 UZD7 UPH7 UFL7 TVP7 TLT7 TBX7 SSB7 SIF7 RYJ7 RON7 RER7 QUV7 QKZ7 QBD7 PRH7 PHL7 OXP7 ONT7 ODX7 NUB7 NKF7 NAJ7 MQN7 MGR7 LWV7 LMZ7 LDD7 KTH7 KJL7 JZP7 JPT7 JFX7 IWB7 IMF7 ICJ7 HSN7 HIR7 GYV7 GOZ7 GFD7 FVH7 FLL7 FBP7 ERT7 EHX7 DYB7 DOF7 DEJ7 CUN7 CKR7 CAV7 BQZ7 BHD7 AXH7 ANL7 ADP7 TT7 JX7 AC7 WWL983047 WMP983047 WCT983047 VSX983047 VJB983047 UZF983047 UPJ983047 UFN983047 TVR983047 TLV983047 TBZ983047 SSD983047 SIH983047 RYL983047 ROP983047 RET983047 QUX983047 QLB983047 QBF983047 PRJ983047 PHN983047 OXR983047 ONV983047 ODZ983047 NUD983047 NKH983047 NAL983047 MQP983047 MGT983047 LWX983047 LNB983047 LDF983047 KTJ983047 KJN983047 JZR983047 JPV983047 JFZ983047 IWD983047 IMH983047 ICL983047 HSP983047 HIT983047 GYX983047 GPB983047 GFF983047 FVJ983047 FLN983047 FBR983047 ERV983047 EHZ983047 DYD983047 DOH983047 DEL983047 CUP983047 CKT983047 CAX983047 BRB983047 BHF983047 AXJ983047 ANN983047 ADR983047 TV983047 JZ983047 AE983047:AF983047 WWL917511 WMP917511 WCT917511 VSX917511 VJB917511 UZF917511 UPJ917511 UFN917511 TVR917511 TLV917511 TBZ917511 SSD917511 SIH917511 RYL917511 ROP917511 RET917511 QUX917511 QLB917511 QBF917511 PRJ917511 PHN917511 OXR917511 ONV917511 ODZ917511 NUD917511 NKH917511 NAL917511 MQP917511 MGT917511 LWX917511 LNB917511 LDF917511 KTJ917511 KJN917511 JZR917511 JPV917511 JFZ917511 IWD917511 IMH917511 ICL917511 HSP917511 HIT917511 GYX917511 GPB917511 GFF917511 FVJ917511 FLN917511 FBR917511 ERV917511 EHZ917511 DYD917511 DOH917511 DEL917511 CUP917511 CKT917511 CAX917511 BRB917511 BHF917511 AXJ917511 ANN917511 ADR917511 TV917511 JZ917511 AE917511:AF917511 WWL851975 WMP851975 WCT851975 VSX851975 VJB851975 UZF851975 UPJ851975 UFN851975 TVR851975 TLV851975 TBZ851975 SSD851975 SIH851975 RYL851975 ROP851975 RET851975 QUX851975 QLB851975 QBF851975 PRJ851975 PHN851975 OXR851975 ONV851975 ODZ851975 NUD851975 NKH851975 NAL851975 MQP851975 MGT851975 LWX851975 LNB851975 LDF851975 KTJ851975 KJN851975 JZR851975 JPV851975 JFZ851975 IWD851975 IMH851975 ICL851975 HSP851975 HIT851975 GYX851975 GPB851975 GFF851975 FVJ851975 FLN851975 FBR851975 ERV851975 EHZ851975 DYD851975 DOH851975 DEL851975 CUP851975 CKT851975 CAX851975 BRB851975 BHF851975 AXJ851975 ANN851975 ADR851975 TV851975 JZ851975 AE851975:AF851975 WWL786439 WMP786439 WCT786439 VSX786439 VJB786439 UZF786439 UPJ786439 UFN786439 TVR786439 TLV786439 TBZ786439 SSD786439 SIH786439 RYL786439 ROP786439 RET786439 QUX786439 QLB786439 QBF786439 PRJ786439 PHN786439 OXR786439 ONV786439 ODZ786439 NUD786439 NKH786439 NAL786439 MQP786439 MGT786439 LWX786439 LNB786439 LDF786439 KTJ786439 KJN786439 JZR786439 JPV786439 JFZ786439 IWD786439 IMH786439 ICL786439 HSP786439 HIT786439 GYX786439 GPB786439 GFF786439 FVJ786439 FLN786439 FBR786439 ERV786439 EHZ786439 DYD786439 DOH786439 DEL786439 CUP786439 CKT786439 CAX786439 BRB786439 BHF786439 AXJ786439 ANN786439 ADR786439 TV786439 JZ786439 AE786439:AF786439 WWL720903 WMP720903 WCT720903 VSX720903 VJB720903 UZF720903 UPJ720903 UFN720903 TVR720903 TLV720903 TBZ720903 SSD720903 SIH720903 RYL720903 ROP720903 RET720903 QUX720903 QLB720903 QBF720903 PRJ720903 PHN720903 OXR720903 ONV720903 ODZ720903 NUD720903 NKH720903 NAL720903 MQP720903 MGT720903 LWX720903 LNB720903 LDF720903 KTJ720903 KJN720903 JZR720903 JPV720903 JFZ720903 IWD720903 IMH720903 ICL720903 HSP720903 HIT720903 GYX720903 GPB720903 GFF720903 FVJ720903 FLN720903 FBR720903 ERV720903 EHZ720903 DYD720903 DOH720903 DEL720903 CUP720903 CKT720903 CAX720903 BRB720903 BHF720903 AXJ720903 ANN720903 ADR720903 TV720903 JZ720903 AE720903:AF720903 WWL655367 WMP655367 WCT655367 VSX655367 VJB655367 UZF655367 UPJ655367 UFN655367 TVR655367 TLV655367 TBZ655367 SSD655367 SIH655367 RYL655367 ROP655367 RET655367 QUX655367 QLB655367 QBF655367 PRJ655367 PHN655367 OXR655367 ONV655367 ODZ655367 NUD655367 NKH655367 NAL655367 MQP655367 MGT655367 LWX655367 LNB655367 LDF655367 KTJ655367 KJN655367 JZR655367 JPV655367 JFZ655367 IWD655367 IMH655367 ICL655367 HSP655367 HIT655367 GYX655367 GPB655367 GFF655367 FVJ655367 FLN655367 FBR655367 ERV655367 EHZ655367 DYD655367 DOH655367 DEL655367 CUP655367 CKT655367 CAX655367 BRB655367 BHF655367 AXJ655367 ANN655367 ADR655367 TV655367 JZ655367 AE655367:AF655367 WWL589831 WMP589831 WCT589831 VSX589831 VJB589831 UZF589831 UPJ589831 UFN589831 TVR589831 TLV589831 TBZ589831 SSD589831 SIH589831 RYL589831 ROP589831 RET589831 QUX589831 QLB589831 QBF589831 PRJ589831 PHN589831 OXR589831 ONV589831 ODZ589831 NUD589831 NKH589831 NAL589831 MQP589831 MGT589831 LWX589831 LNB589831 LDF589831 KTJ589831 KJN589831 JZR589831 JPV589831 JFZ589831 IWD589831 IMH589831 ICL589831 HSP589831 HIT589831 GYX589831 GPB589831 GFF589831 FVJ589831 FLN589831 FBR589831 ERV589831 EHZ589831 DYD589831 DOH589831 DEL589831 CUP589831 CKT589831 CAX589831 BRB589831 BHF589831 AXJ589831 ANN589831 ADR589831 TV589831 JZ589831 AE589831:AF589831 WWL524295 WMP524295 WCT524295 VSX524295 VJB524295 UZF524295 UPJ524295 UFN524295 TVR524295 TLV524295 TBZ524295 SSD524295 SIH524295 RYL524295 ROP524295 RET524295 QUX524295 QLB524295 QBF524295 PRJ524295 PHN524295 OXR524295 ONV524295 ODZ524295 NUD524295 NKH524295 NAL524295 MQP524295 MGT524295 LWX524295 LNB524295 LDF524295 KTJ524295 KJN524295 JZR524295 JPV524295 JFZ524295 IWD524295 IMH524295 ICL524295 HSP524295 HIT524295 GYX524295 GPB524295 GFF524295 FVJ524295 FLN524295 FBR524295 ERV524295 EHZ524295 DYD524295 DOH524295 DEL524295 CUP524295 CKT524295 CAX524295 BRB524295 BHF524295 AXJ524295 ANN524295 ADR524295 TV524295 JZ524295 AE524295:AF524295 WWL458759 WMP458759 WCT458759 VSX458759 VJB458759 UZF458759 UPJ458759 UFN458759 TVR458759 TLV458759 TBZ458759 SSD458759 SIH458759 RYL458759 ROP458759 RET458759 QUX458759 QLB458759 QBF458759 PRJ458759 PHN458759 OXR458759 ONV458759 ODZ458759 NUD458759 NKH458759 NAL458759 MQP458759 MGT458759 LWX458759 LNB458759 LDF458759 KTJ458759 KJN458759 JZR458759 JPV458759 JFZ458759 IWD458759 IMH458759 ICL458759 HSP458759 HIT458759 GYX458759 GPB458759 GFF458759 FVJ458759 FLN458759 FBR458759 ERV458759 EHZ458759 DYD458759 DOH458759 DEL458759 CUP458759 CKT458759 CAX458759 BRB458759 BHF458759 AXJ458759 ANN458759 ADR458759 TV458759 JZ458759 AE458759:AF458759 WWL393223 WMP393223 WCT393223 VSX393223 VJB393223 UZF393223 UPJ393223 UFN393223 TVR393223 TLV393223 TBZ393223 SSD393223 SIH393223 RYL393223 ROP393223 RET393223 QUX393223 QLB393223 QBF393223 PRJ393223 PHN393223 OXR393223 ONV393223 ODZ393223 NUD393223 NKH393223 NAL393223 MQP393223 MGT393223 LWX393223 LNB393223 LDF393223 KTJ393223 KJN393223 JZR393223 JPV393223 JFZ393223 IWD393223 IMH393223 ICL393223 HSP393223 HIT393223 GYX393223 GPB393223 GFF393223 FVJ393223 FLN393223 FBR393223 ERV393223 EHZ393223 DYD393223 DOH393223 DEL393223 CUP393223 CKT393223 CAX393223 BRB393223 BHF393223 AXJ393223 ANN393223 ADR393223 TV393223 JZ393223 AE393223:AF393223 WWL327687 WMP327687 WCT327687 VSX327687 VJB327687 UZF327687 UPJ327687 UFN327687 TVR327687 TLV327687 TBZ327687 SSD327687 SIH327687 RYL327687 ROP327687 RET327687 QUX327687 QLB327687 QBF327687 PRJ327687 PHN327687 OXR327687 ONV327687 ODZ327687 NUD327687 NKH327687 NAL327687 MQP327687 MGT327687 LWX327687 LNB327687 LDF327687 KTJ327687 KJN327687 JZR327687 JPV327687 JFZ327687 IWD327687 IMH327687 ICL327687 HSP327687 HIT327687 GYX327687 GPB327687 GFF327687 FVJ327687 FLN327687 FBR327687 ERV327687 EHZ327687 DYD327687 DOH327687 DEL327687 CUP327687 CKT327687 CAX327687 BRB327687 BHF327687 AXJ327687 ANN327687 ADR327687 TV327687 JZ327687 AE327687:AF327687 WWL262151 WMP262151 WCT262151 VSX262151 VJB262151 UZF262151 UPJ262151 UFN262151 TVR262151 TLV262151 TBZ262151 SSD262151 SIH262151 RYL262151 ROP262151 RET262151 QUX262151 QLB262151 QBF262151 PRJ262151 PHN262151 OXR262151 ONV262151 ODZ262151 NUD262151 NKH262151 NAL262151 MQP262151 MGT262151 LWX262151 LNB262151 LDF262151 KTJ262151 KJN262151 JZR262151 JPV262151 JFZ262151 IWD262151 IMH262151 ICL262151 HSP262151 HIT262151 GYX262151 GPB262151 GFF262151 FVJ262151 FLN262151 FBR262151 ERV262151 EHZ262151 DYD262151 DOH262151 DEL262151 CUP262151 CKT262151 CAX262151 BRB262151 BHF262151 AXJ262151 ANN262151 ADR262151 TV262151 JZ262151 AE262151:AF262151 WWL196615 WMP196615 WCT196615 VSX196615 VJB196615 UZF196615 UPJ196615 UFN196615 TVR196615 TLV196615 TBZ196615 SSD196615 SIH196615 RYL196615 ROP196615 RET196615 QUX196615 QLB196615 QBF196615 PRJ196615 PHN196615 OXR196615 ONV196615 ODZ196615 NUD196615 NKH196615 NAL196615 MQP196615 MGT196615 LWX196615 LNB196615 LDF196615 KTJ196615 KJN196615 JZR196615 JPV196615 JFZ196615 IWD196615 IMH196615 ICL196615 HSP196615 HIT196615 GYX196615 GPB196615 GFF196615 FVJ196615 FLN196615 FBR196615 ERV196615 EHZ196615 DYD196615 DOH196615 DEL196615 CUP196615 CKT196615 CAX196615 BRB196615 BHF196615 AXJ196615 ANN196615 ADR196615 TV196615 JZ196615 AE196615:AF196615 WWL131079 WMP131079 WCT131079 VSX131079 VJB131079 UZF131079 UPJ131079 UFN131079 TVR131079 TLV131079 TBZ131079 SSD131079 SIH131079 RYL131079 ROP131079 RET131079 QUX131079 QLB131079 QBF131079 PRJ131079 PHN131079 OXR131079 ONV131079 ODZ131079 NUD131079 NKH131079 NAL131079 MQP131079 MGT131079 LWX131079 LNB131079 LDF131079 KTJ131079 KJN131079 JZR131079 JPV131079 JFZ131079 IWD131079 IMH131079 ICL131079 HSP131079 HIT131079 GYX131079 GPB131079 GFF131079 FVJ131079 FLN131079 FBR131079 ERV131079 EHZ131079 DYD131079 DOH131079 DEL131079 CUP131079 CKT131079 CAX131079 BRB131079 BHF131079 AXJ131079 ANN131079 ADR131079 TV131079 JZ131079 AE131079:AF131079 WWL65543 WMP65543 WCT65543 VSX65543 VJB65543 UZF65543 UPJ65543 UFN65543 TVR65543 TLV65543 TBZ65543 SSD65543 SIH65543 RYL65543 ROP65543 RET65543 QUX65543 QLB65543 QBF65543 PRJ65543 PHN65543 OXR65543 ONV65543 ODZ65543 NUD65543 NKH65543 NAL65543 MQP65543 MGT65543 LWX65543 LNB65543 LDF65543 KTJ65543 KJN65543 JZR65543 JPV65543 JFZ65543 IWD65543 IMH65543 ICL65543 HSP65543 HIT65543 GYX65543 GPB65543 GFF65543 FVJ65543 FLN65543 FBR65543 ERV65543 EHZ65543 DYD65543 DOH65543 DEL65543 CUP65543 CKT65543 CAX65543 BRB65543 BHF65543 AXJ65543 ANN65543 ADR65543 TV65543 JZ65543 AE65543:AF65543 WWL7 WMP7 WCT7 VSX7 VJB7 UZF7 UPJ7 UFN7 TVR7 TLV7 TBZ7 SSD7 SIH7 RYL7 ROP7 RET7 QUX7 QLB7 QBF7 PRJ7 PHN7 OXR7 ONV7 ODZ7 NUD7 NKH7 NAL7 MQP7 MGT7 LWX7 LNB7 LDF7 KTJ7 KJN7 JZR7 JPV7 JFZ7 IWD7 IMH7 ICL7 HSP7 HIT7 GYX7 GPB7 GFF7 FVJ7 FLN7 FBR7 ERV7 EHZ7 DYD7 DOH7 DEL7 CUP7 CKT7 CAX7 BRB7 BHF7 AXJ7 ANN7 ADR7 TV7 JZ7 AE7:AF7 WWN983049 WMR983049 WCV983049 VSZ983049 VJD983049 UZH983049 UPL983049 UFP983049 TVT983049 TLX983049 TCB983049 SSF983049 SIJ983049 RYN983049 ROR983049 REV983049 QUZ983049 QLD983049 QBH983049 PRL983049 PHP983049 OXT983049 ONX983049 OEB983049 NUF983049 NKJ983049 NAN983049 MQR983049 MGV983049 LWZ983049 LND983049 LDH983049 KTL983049 KJP983049 JZT983049 JPX983049 JGB983049 IWF983049 IMJ983049 ICN983049 HSR983049 HIV983049 GYZ983049 GPD983049 GFH983049 FVL983049 FLP983049 FBT983049 ERX983049 EIB983049 DYF983049 DOJ983049 DEN983049 CUR983049 CKV983049 CAZ983049 BRD983049 BHH983049 AXL983049 ANP983049 ADT983049 TX983049 KB983049 WWN917513 WMR917513 WCV917513 VSZ917513 VJD917513 UZH917513 UPL917513 UFP917513 TVT917513 TLX917513 TCB917513 SSF917513 SIJ917513 RYN917513 ROR917513 REV917513 QUZ917513 QLD917513 QBH917513 PRL917513 PHP917513 OXT917513 ONX917513 OEB917513 NUF917513 NKJ917513 NAN917513 MQR917513 MGV917513 LWZ917513 LND917513 LDH917513 KTL917513 KJP917513 JZT917513 JPX917513 JGB917513 IWF917513 IMJ917513 ICN917513 HSR917513 HIV917513 GYZ917513 GPD917513 GFH917513 FVL917513 FLP917513 FBT917513 ERX917513 EIB917513 DYF917513 DOJ917513 DEN917513 CUR917513 CKV917513 CAZ917513 BRD917513 BHH917513 AXL917513 ANP917513 ADT917513 TX917513 KB917513 WWN851977 WMR851977 WCV851977 VSZ851977 VJD851977 UZH851977 UPL851977 UFP851977 TVT851977 TLX851977 TCB851977 SSF851977 SIJ851977 RYN851977 ROR851977 REV851977 QUZ851977 QLD851977 QBH851977 PRL851977 PHP851977 OXT851977 ONX851977 OEB851977 NUF851977 NKJ851977 NAN851977 MQR851977 MGV851977 LWZ851977 LND851977 LDH851977 KTL851977 KJP851977 JZT851977 JPX851977 JGB851977 IWF851977 IMJ851977 ICN851977 HSR851977 HIV851977 GYZ851977 GPD851977 GFH851977 FVL851977 FLP851977 FBT851977 ERX851977 EIB851977 DYF851977 DOJ851977 DEN851977 CUR851977 CKV851977 CAZ851977 BRD851977 BHH851977 AXL851977 ANP851977 ADT851977 TX851977 KB851977 WWN786441 WMR786441 WCV786441 VSZ786441 VJD786441 UZH786441 UPL786441 UFP786441 TVT786441 TLX786441 TCB786441 SSF786441 SIJ786441 RYN786441 ROR786441 REV786441 QUZ786441 QLD786441 QBH786441 PRL786441 PHP786441 OXT786441 ONX786441 OEB786441 NUF786441 NKJ786441 NAN786441 MQR786441 MGV786441 LWZ786441 LND786441 LDH786441 KTL786441 KJP786441 JZT786441 JPX786441 JGB786441 IWF786441 IMJ786441 ICN786441 HSR786441 HIV786441 GYZ786441 GPD786441 GFH786441 FVL786441 FLP786441 FBT786441 ERX786441 EIB786441 DYF786441 DOJ786441 DEN786441 CUR786441 CKV786441 CAZ786441 BRD786441 BHH786441 AXL786441 ANP786441 ADT786441 TX786441 KB786441 WWN720905 WMR720905 WCV720905 VSZ720905 VJD720905 UZH720905 UPL720905 UFP720905 TVT720905 TLX720905 TCB720905 SSF720905 SIJ720905 RYN720905 ROR720905 REV720905 QUZ720905 QLD720905 QBH720905 PRL720905 PHP720905 OXT720905 ONX720905 OEB720905 NUF720905 NKJ720905 NAN720905 MQR720905 MGV720905 LWZ720905 LND720905 LDH720905 KTL720905 KJP720905 JZT720905 JPX720905 JGB720905 IWF720905 IMJ720905 ICN720905 HSR720905 HIV720905 GYZ720905 GPD720905 GFH720905 FVL720905 FLP720905 FBT720905 ERX720905 EIB720905 DYF720905 DOJ720905 DEN720905 CUR720905 CKV720905 CAZ720905 BRD720905 BHH720905 AXL720905 ANP720905 ADT720905 TX720905 KB720905 WWN655369 WMR655369 WCV655369 VSZ655369 VJD655369 UZH655369 UPL655369 UFP655369 TVT655369 TLX655369 TCB655369 SSF655369 SIJ655369 RYN655369 ROR655369 REV655369 QUZ655369 QLD655369 QBH655369 PRL655369 PHP655369 OXT655369 ONX655369 OEB655369 NUF655369 NKJ655369 NAN655369 MQR655369 MGV655369 LWZ655369 LND655369 LDH655369 KTL655369 KJP655369 JZT655369 JPX655369 JGB655369 IWF655369 IMJ655369 ICN655369 HSR655369 HIV655369 GYZ655369 GPD655369 GFH655369 FVL655369 FLP655369 FBT655369 ERX655369 EIB655369 DYF655369 DOJ655369 DEN655369 CUR655369 CKV655369 CAZ655369 BRD655369 BHH655369 AXL655369 ANP655369 ADT655369 TX655369 KB655369 WWN589833 WMR589833 WCV589833 VSZ589833 VJD589833 UZH589833 UPL589833 UFP589833 TVT589833 TLX589833 TCB589833 SSF589833 SIJ589833 RYN589833 ROR589833 REV589833 QUZ589833 QLD589833 QBH589833 PRL589833 PHP589833 OXT589833 ONX589833 OEB589833 NUF589833 NKJ589833 NAN589833 MQR589833 MGV589833 LWZ589833 LND589833 LDH589833 KTL589833 KJP589833 JZT589833 JPX589833 JGB589833 IWF589833 IMJ589833 ICN589833 HSR589833 HIV589833 GYZ589833 GPD589833 GFH589833 FVL589833 FLP589833 FBT589833 ERX589833 EIB589833 DYF589833 DOJ589833 DEN589833 CUR589833 CKV589833 CAZ589833 BRD589833 BHH589833 AXL589833 ANP589833 ADT589833 TX589833 KB589833 WWN524297 WMR524297 WCV524297 VSZ524297 VJD524297 UZH524297 UPL524297 UFP524297 TVT524297 TLX524297 TCB524297 SSF524297 SIJ524297 RYN524297 ROR524297 REV524297 QUZ524297 QLD524297 QBH524297 PRL524297 PHP524297 OXT524297 ONX524297 OEB524297 NUF524297 NKJ524297 NAN524297 MQR524297 MGV524297 LWZ524297 LND524297 LDH524297 KTL524297 KJP524297 JZT524297 JPX524297 JGB524297 IWF524297 IMJ524297 ICN524297 HSR524297 HIV524297 GYZ524297 GPD524297 GFH524297 FVL524297 FLP524297 FBT524297 ERX524297 EIB524297 DYF524297 DOJ524297 DEN524297 CUR524297 CKV524297 CAZ524297 BRD524297 BHH524297 AXL524297 ANP524297 ADT524297 TX524297 KB524297 WWN458761 WMR458761 WCV458761 VSZ458761 VJD458761 UZH458761 UPL458761 UFP458761 TVT458761 TLX458761 TCB458761 SSF458761 SIJ458761 RYN458761 ROR458761 REV458761 QUZ458761 QLD458761 QBH458761 PRL458761 PHP458761 OXT458761 ONX458761 OEB458761 NUF458761 NKJ458761 NAN458761 MQR458761 MGV458761 LWZ458761 LND458761 LDH458761 KTL458761 KJP458761 JZT458761 JPX458761 JGB458761 IWF458761 IMJ458761 ICN458761 HSR458761 HIV458761 GYZ458761 GPD458761 GFH458761 FVL458761 FLP458761 FBT458761 ERX458761 EIB458761 DYF458761 DOJ458761 DEN458761 CUR458761 CKV458761 CAZ458761 BRD458761 BHH458761 AXL458761 ANP458761 ADT458761 TX458761 KB458761 WWN393225 WMR393225 WCV393225 VSZ393225 VJD393225 UZH393225 UPL393225 UFP393225 TVT393225 TLX393225 TCB393225 SSF393225 SIJ393225 RYN393225 ROR393225 REV393225 QUZ393225 QLD393225 QBH393225 PRL393225 PHP393225 OXT393225 ONX393225 OEB393225 NUF393225 NKJ393225 NAN393225 MQR393225 MGV393225 LWZ393225 LND393225 LDH393225 KTL393225 KJP393225 JZT393225 JPX393225 JGB393225 IWF393225 IMJ393225 ICN393225 HSR393225 HIV393225 GYZ393225 GPD393225 GFH393225 FVL393225 FLP393225 FBT393225 ERX393225 EIB393225 DYF393225 DOJ393225 DEN393225 CUR393225 CKV393225 CAZ393225 BRD393225 BHH393225 AXL393225 ANP393225 ADT393225 TX393225 KB393225 WWN327689 WMR327689 WCV327689 VSZ327689 VJD327689 UZH327689 UPL327689 UFP327689 TVT327689 TLX327689 TCB327689 SSF327689 SIJ327689 RYN327689 ROR327689 REV327689 QUZ327689 QLD327689 QBH327689 PRL327689 PHP327689 OXT327689 ONX327689 OEB327689 NUF327689 NKJ327689 NAN327689 MQR327689 MGV327689 LWZ327689 LND327689 LDH327689 KTL327689 KJP327689 JZT327689 JPX327689 JGB327689 IWF327689 IMJ327689 ICN327689 HSR327689 HIV327689 GYZ327689 GPD327689 GFH327689 FVL327689 FLP327689 FBT327689 ERX327689 EIB327689 DYF327689 DOJ327689 DEN327689 CUR327689 CKV327689 CAZ327689 BRD327689 BHH327689 AXL327689 ANP327689 ADT327689 TX327689 KB327689 WWN262153 WMR262153 WCV262153 VSZ262153 VJD262153 UZH262153 UPL262153 UFP262153 TVT262153 TLX262153 TCB262153 SSF262153 SIJ262153 RYN262153 ROR262153 REV262153 QUZ262153 QLD262153 QBH262153 PRL262153 PHP262153 OXT262153 ONX262153 OEB262153 NUF262153 NKJ262153 NAN262153 MQR262153 MGV262153 LWZ262153 LND262153 LDH262153 KTL262153 KJP262153 JZT262153 JPX262153 JGB262153 IWF262153 IMJ262153 ICN262153 HSR262153 HIV262153 GYZ262153 GPD262153 GFH262153 FVL262153 FLP262153 FBT262153 ERX262153 EIB262153 DYF262153 DOJ262153 DEN262153 CUR262153 CKV262153 CAZ262153 BRD262153 BHH262153 AXL262153 ANP262153 ADT262153 TX262153 KB262153 WWN196617 WMR196617 WCV196617 VSZ196617 VJD196617 UZH196617 UPL196617 UFP196617 TVT196617 TLX196617 TCB196617 SSF196617 SIJ196617 RYN196617 ROR196617 REV196617 QUZ196617 QLD196617 QBH196617 PRL196617 PHP196617 OXT196617 ONX196617 OEB196617 NUF196617 NKJ196617 NAN196617 MQR196617 MGV196617 LWZ196617 LND196617 LDH196617 KTL196617 KJP196617 JZT196617 JPX196617 JGB196617 IWF196617 IMJ196617 ICN196617 HSR196617 HIV196617 GYZ196617 GPD196617 GFH196617 FVL196617 FLP196617 FBT196617 ERX196617 EIB196617 DYF196617 DOJ196617 DEN196617 CUR196617 CKV196617 CAZ196617 BRD196617 BHH196617 AXL196617 ANP196617 ADT196617 TX196617 KB196617 WWN131081 WMR131081 WCV131081 VSZ131081 VJD131081 UZH131081 UPL131081 UFP131081 TVT131081 TLX131081 TCB131081 SSF131081 SIJ131081 RYN131081 ROR131081 REV131081 QUZ131081 QLD131081 QBH131081 PRL131081 PHP131081 OXT131081 ONX131081 OEB131081 NUF131081 NKJ131081 NAN131081 MQR131081 MGV131081 LWZ131081 LND131081 LDH131081 KTL131081 KJP131081 JZT131081 JPX131081 JGB131081 IWF131081 IMJ131081 ICN131081 HSR131081 HIV131081 GYZ131081 GPD131081 GFH131081 FVL131081 FLP131081 FBT131081 ERX131081 EIB131081 DYF131081 DOJ131081 DEN131081 CUR131081 CKV131081 CAZ131081 BRD131081 BHH131081 AXL131081 ANP131081 ADT131081 TX131081 KB131081 WWN65545 WMR65545 WCV65545 VSZ65545 VJD65545 UZH65545 UPL65545 UFP65545 TVT65545 TLX65545 TCB65545 SSF65545 SIJ65545 RYN65545 ROR65545 REV65545 QUZ65545 QLD65545 QBH65545 PRL65545 PHP65545 OXT65545 ONX65545 OEB65545 NUF65545 NKJ65545 NAN65545 MQR65545 MGV65545 LWZ65545 LND65545 LDH65545 KTL65545 KJP65545 JZT65545 JPX65545 JGB65545 IWF65545 IMJ65545 ICN65545 HSR65545 HIV65545 GYZ65545 GPD65545 GFH65545 FVL65545 FLP65545 FBT65545 ERX65545 EIB65545 DYF65545 DOJ65545 DEN65545 CUR65545 CKV65545 CAZ65545 BRD65545 BHH65545 AXL65545 ANP65545 ADT65545 TX65545 KB65545 WWN9 WMR9 WCV9 VSZ9 VJD9 UZH9 UPL9 UFP9 TVT9 TLX9 TCB9 SSF9 SIJ9 RYN9 ROR9 REV9 QUZ9 QLD9 QBH9 PRL9 PHP9 OXT9 ONX9 OEB9 NUF9 NKJ9 NAN9 MQR9 MGV9 LWZ9 LND9 LDH9 KTL9 KJP9 JZT9 JPX9 JGB9 IWF9 IMJ9 ICN9 HSR9 HIV9 GYZ9 GPD9 GFH9 FVL9 FLP9 FBT9 ERX9 EIB9 DYF9 DOJ9 DEN9 CUR9 CKV9 CAZ9 BRD9 BHH9 AXL9 ANP9 ADT9 TX9 KB9 WWP983049 WMT983049 WCX983049 VTB983049 VJF983049 UZJ983049 UPN983049 UFR983049 TVV983049 TLZ983049 TCD983049 SSH983049 SIL983049 RYP983049 ROT983049 REX983049 QVB983049 QLF983049 QBJ983049 PRN983049 PHR983049 OXV983049 ONZ983049 OED983049 NUH983049 NKL983049 NAP983049 MQT983049 MGX983049 LXB983049 LNF983049 LDJ983049 KTN983049 KJR983049 JZV983049 JPZ983049 JGD983049 IWH983049 IML983049 ICP983049 HST983049 HIX983049 GZB983049 GPF983049 GFJ983049 FVN983049 FLR983049 FBV983049 ERZ983049 EID983049 DYH983049 DOL983049 DEP983049 CUT983049 CKX983049 CBB983049 BRF983049 BHJ983049 AXN983049 ANR983049 ADV983049 TZ983049 KD983049 AG983049:AH983049 WWP917513 WMT917513 WCX917513 VTB917513 VJF917513 UZJ917513 UPN917513 UFR917513 TVV917513 TLZ917513 TCD917513 SSH917513 SIL917513 RYP917513 ROT917513 REX917513 QVB917513 QLF917513 QBJ917513 PRN917513 PHR917513 OXV917513 ONZ917513 OED917513 NUH917513 NKL917513 NAP917513 MQT917513 MGX917513 LXB917513 LNF917513 LDJ917513 KTN917513 KJR917513 JZV917513 JPZ917513 JGD917513 IWH917513 IML917513 ICP917513 HST917513 HIX917513 GZB917513 GPF917513 GFJ917513 FVN917513 FLR917513 FBV917513 ERZ917513 EID917513 DYH917513 DOL917513 DEP917513 CUT917513 CKX917513 CBB917513 BRF917513 BHJ917513 AXN917513 ANR917513 ADV917513 TZ917513 KD917513 AG917513:AH917513 WWP851977 WMT851977 WCX851977 VTB851977 VJF851977 UZJ851977 UPN851977 UFR851977 TVV851977 TLZ851977 TCD851977 SSH851977 SIL851977 RYP851977 ROT851977 REX851977 QVB851977 QLF851977 QBJ851977 PRN851977 PHR851977 OXV851977 ONZ851977 OED851977 NUH851977 NKL851977 NAP851977 MQT851977 MGX851977 LXB851977 LNF851977 LDJ851977 KTN851977 KJR851977 JZV851977 JPZ851977 JGD851977 IWH851977 IML851977 ICP851977 HST851977 HIX851977 GZB851977 GPF851977 GFJ851977 FVN851977 FLR851977 FBV851977 ERZ851977 EID851977 DYH851977 DOL851977 DEP851977 CUT851977 CKX851977 CBB851977 BRF851977 BHJ851977 AXN851977 ANR851977 ADV851977 TZ851977 KD851977 AG851977:AH851977 WWP786441 WMT786441 WCX786441 VTB786441 VJF786441 UZJ786441 UPN786441 UFR786441 TVV786441 TLZ786441 TCD786441 SSH786441 SIL786441 RYP786441 ROT786441 REX786441 QVB786441 QLF786441 QBJ786441 PRN786441 PHR786441 OXV786441 ONZ786441 OED786441 NUH786441 NKL786441 NAP786441 MQT786441 MGX786441 LXB786441 LNF786441 LDJ786441 KTN786441 KJR786441 JZV786441 JPZ786441 JGD786441 IWH786441 IML786441 ICP786441 HST786441 HIX786441 GZB786441 GPF786441 GFJ786441 FVN786441 FLR786441 FBV786441 ERZ786441 EID786441 DYH786441 DOL786441 DEP786441 CUT786441 CKX786441 CBB786441 BRF786441 BHJ786441 AXN786441 ANR786441 ADV786441 TZ786441 KD786441 AG786441:AH786441 WWP720905 WMT720905 WCX720905 VTB720905 VJF720905 UZJ720905 UPN720905 UFR720905 TVV720905 TLZ720905 TCD720905 SSH720905 SIL720905 RYP720905 ROT720905 REX720905 QVB720905 QLF720905 QBJ720905 PRN720905 PHR720905 OXV720905 ONZ720905 OED720905 NUH720905 NKL720905 NAP720905 MQT720905 MGX720905 LXB720905 LNF720905 LDJ720905 KTN720905 KJR720905 JZV720905 JPZ720905 JGD720905 IWH720905 IML720905 ICP720905 HST720905 HIX720905 GZB720905 GPF720905 GFJ720905 FVN720905 FLR720905 FBV720905 ERZ720905 EID720905 DYH720905 DOL720905 DEP720905 CUT720905 CKX720905 CBB720905 BRF720905 BHJ720905 AXN720905 ANR720905 ADV720905 TZ720905 KD720905 AG720905:AH720905 WWP655369 WMT655369 WCX655369 VTB655369 VJF655369 UZJ655369 UPN655369 UFR655369 TVV655369 TLZ655369 TCD655369 SSH655369 SIL655369 RYP655369 ROT655369 REX655369 QVB655369 QLF655369 QBJ655369 PRN655369 PHR655369 OXV655369 ONZ655369 OED655369 NUH655369 NKL655369 NAP655369 MQT655369 MGX655369 LXB655369 LNF655369 LDJ655369 KTN655369 KJR655369 JZV655369 JPZ655369 JGD655369 IWH655369 IML655369 ICP655369 HST655369 HIX655369 GZB655369 GPF655369 GFJ655369 FVN655369 FLR655369 FBV655369 ERZ655369 EID655369 DYH655369 DOL655369 DEP655369 CUT655369 CKX655369 CBB655369 BRF655369 BHJ655369 AXN655369 ANR655369 ADV655369 TZ655369 KD655369 AG655369:AH655369 WWP589833 WMT589833 WCX589833 VTB589833 VJF589833 UZJ589833 UPN589833 UFR589833 TVV589833 TLZ589833 TCD589833 SSH589833 SIL589833 RYP589833 ROT589833 REX589833 QVB589833 QLF589833 QBJ589833 PRN589833 PHR589833 OXV589833 ONZ589833 OED589833 NUH589833 NKL589833 NAP589833 MQT589833 MGX589833 LXB589833 LNF589833 LDJ589833 KTN589833 KJR589833 JZV589833 JPZ589833 JGD589833 IWH589833 IML589833 ICP589833 HST589833 HIX589833 GZB589833 GPF589833 GFJ589833 FVN589833 FLR589833 FBV589833 ERZ589833 EID589833 DYH589833 DOL589833 DEP589833 CUT589833 CKX589833 CBB589833 BRF589833 BHJ589833 AXN589833 ANR589833 ADV589833 TZ589833 KD589833 AG589833:AH589833 WWP524297 WMT524297 WCX524297 VTB524297 VJF524297 UZJ524297 UPN524297 UFR524297 TVV524297 TLZ524297 TCD524297 SSH524297 SIL524297 RYP524297 ROT524297 REX524297 QVB524297 QLF524297 QBJ524297 PRN524297 PHR524297 OXV524297 ONZ524297 OED524297 NUH524297 NKL524297 NAP524297 MQT524297 MGX524297 LXB524297 LNF524297 LDJ524297 KTN524297 KJR524297 JZV524297 JPZ524297 JGD524297 IWH524297 IML524297 ICP524297 HST524297 HIX524297 GZB524297 GPF524297 GFJ524297 FVN524297 FLR524297 FBV524297 ERZ524297 EID524297 DYH524297 DOL524297 DEP524297 CUT524297 CKX524297 CBB524297 BRF524297 BHJ524297 AXN524297 ANR524297 ADV524297 TZ524297 KD524297 AG524297:AH524297 WWP458761 WMT458761 WCX458761 VTB458761 VJF458761 UZJ458761 UPN458761 UFR458761 TVV458761 TLZ458761 TCD458761 SSH458761 SIL458761 RYP458761 ROT458761 REX458761 QVB458761 QLF458761 QBJ458761 PRN458761 PHR458761 OXV458761 ONZ458761 OED458761 NUH458761 NKL458761 NAP458761 MQT458761 MGX458761 LXB458761 LNF458761 LDJ458761 KTN458761 KJR458761 JZV458761 JPZ458761 JGD458761 IWH458761 IML458761 ICP458761 HST458761 HIX458761 GZB458761 GPF458761 GFJ458761 FVN458761 FLR458761 FBV458761 ERZ458761 EID458761 DYH458761 DOL458761 DEP458761 CUT458761 CKX458761 CBB458761 BRF458761 BHJ458761 AXN458761 ANR458761 ADV458761 TZ458761 KD458761 AG458761:AH458761 WWP393225 WMT393225 WCX393225 VTB393225 VJF393225 UZJ393225 UPN393225 UFR393225 TVV393225 TLZ393225 TCD393225 SSH393225 SIL393225 RYP393225 ROT393225 REX393225 QVB393225 QLF393225 QBJ393225 PRN393225 PHR393225 OXV393225 ONZ393225 OED393225 NUH393225 NKL393225 NAP393225 MQT393225 MGX393225 LXB393225 LNF393225 LDJ393225 KTN393225 KJR393225 JZV393225 JPZ393225 JGD393225 IWH393225 IML393225 ICP393225 HST393225 HIX393225 GZB393225 GPF393225 GFJ393225 FVN393225 FLR393225 FBV393225 ERZ393225 EID393225 DYH393225 DOL393225 DEP393225 CUT393225 CKX393225 CBB393225 BRF393225 BHJ393225 AXN393225 ANR393225 ADV393225 TZ393225 KD393225 AG393225:AH393225 WWP327689 WMT327689 WCX327689 VTB327689 VJF327689 UZJ327689 UPN327689 UFR327689 TVV327689 TLZ327689 TCD327689 SSH327689 SIL327689 RYP327689 ROT327689 REX327689 QVB327689 QLF327689 QBJ327689 PRN327689 PHR327689 OXV327689 ONZ327689 OED327689 NUH327689 NKL327689 NAP327689 MQT327689 MGX327689 LXB327689 LNF327689 LDJ327689 KTN327689 KJR327689 JZV327689 JPZ327689 JGD327689 IWH327689 IML327689 ICP327689 HST327689 HIX327689 GZB327689 GPF327689 GFJ327689 FVN327689 FLR327689 FBV327689 ERZ327689 EID327689 DYH327689 DOL327689 DEP327689 CUT327689 CKX327689 CBB327689 BRF327689 BHJ327689 AXN327689 ANR327689 ADV327689 TZ327689 KD327689 AG327689:AH327689 WWP262153 WMT262153 WCX262153 VTB262153 VJF262153 UZJ262153 UPN262153 UFR262153 TVV262153 TLZ262153 TCD262153 SSH262153 SIL262153 RYP262153 ROT262153 REX262153 QVB262153 QLF262153 QBJ262153 PRN262153 PHR262153 OXV262153 ONZ262153 OED262153 NUH262153 NKL262153 NAP262153 MQT262153 MGX262153 LXB262153 LNF262153 LDJ262153 KTN262153 KJR262153 JZV262153 JPZ262153 JGD262153 IWH262153 IML262153 ICP262153 HST262153 HIX262153 GZB262153 GPF262153 GFJ262153 FVN262153 FLR262153 FBV262153 ERZ262153 EID262153 DYH262153 DOL262153 DEP262153 CUT262153 CKX262153 CBB262153 BRF262153 BHJ262153 AXN262153 ANR262153 ADV262153 TZ262153 KD262153 AG262153:AH262153 WWP196617 WMT196617 WCX196617 VTB196617 VJF196617 UZJ196617 UPN196617 UFR196617 TVV196617 TLZ196617 TCD196617 SSH196617 SIL196617 RYP196617 ROT196617 REX196617 QVB196617 QLF196617 QBJ196617 PRN196617 PHR196617 OXV196617 ONZ196617 OED196617 NUH196617 NKL196617 NAP196617 MQT196617 MGX196617 LXB196617 LNF196617 LDJ196617 KTN196617 KJR196617 JZV196617 JPZ196617 JGD196617 IWH196617 IML196617 ICP196617 HST196617 HIX196617 GZB196617 GPF196617 GFJ196617 FVN196617 FLR196617 FBV196617 ERZ196617 EID196617 DYH196617 DOL196617 DEP196617 CUT196617 CKX196617 CBB196617 BRF196617 BHJ196617 AXN196617 ANR196617 ADV196617 TZ196617 KD196617 AG196617:AH196617 WWP131081 WMT131081 WCX131081 VTB131081 VJF131081 UZJ131081 UPN131081 UFR131081 TVV131081 TLZ131081 TCD131081 SSH131081 SIL131081 RYP131081 ROT131081 REX131081 QVB131081 QLF131081 QBJ131081 PRN131081 PHR131081 OXV131081 ONZ131081 OED131081 NUH131081 NKL131081 NAP131081 MQT131081 MGX131081 LXB131081 LNF131081 LDJ131081 KTN131081 KJR131081 JZV131081 JPZ131081 JGD131081 IWH131081 IML131081 ICP131081 HST131081 HIX131081 GZB131081 GPF131081 GFJ131081 FVN131081 FLR131081 FBV131081 ERZ131081 EID131081 DYH131081 DOL131081 DEP131081 CUT131081 CKX131081 CBB131081 BRF131081 BHJ131081 AXN131081 ANR131081 ADV131081 TZ131081 KD131081 AG131081:AH131081 WWP65545 WMT65545 WCX65545 VTB65545 VJF65545 UZJ65545 UPN65545 UFR65545 TVV65545 TLZ65545 TCD65545 SSH65545 SIL65545 RYP65545 ROT65545 REX65545 QVB65545 QLF65545 QBJ65545 PRN65545 PHR65545 OXV65545 ONZ65545 OED65545 NUH65545 NKL65545 NAP65545 MQT65545 MGX65545 LXB65545 LNF65545 LDJ65545 KTN65545 KJR65545 JZV65545 JPZ65545 JGD65545 IWH65545 IML65545 ICP65545 HST65545 HIX65545 GZB65545 GPF65545 GFJ65545 FVN65545 FLR65545 FBV65545 ERZ65545 EID65545 DYH65545 DOL65545 DEP65545 CUT65545 CKX65545 CBB65545 BRF65545 BHJ65545 AXN65545 ANR65545 ADV65545 TZ65545 KD65545 AG65545:AH65545 WWP9 WMT9 WCX9 VTB9 VJF9 UZJ9 UPN9 UFR9 TVV9 TLZ9 TCD9 SSH9 SIL9 RYP9 ROT9 REX9 QVB9 QLF9 QBJ9 PRN9 PHR9 OXV9 ONZ9 OED9 NUH9 NKL9 NAP9 MQT9 MGX9 LXB9 LNF9 LDJ9 KTN9 KJR9 JZV9 JPZ9 JGD9 IWH9 IML9 ICP9 HST9 HIX9 GZB9 GPF9 GFJ9 FVN9 FLR9 FBV9 ERZ9 EID9 DYH9 DOL9 DEP9 CUT9 CKX9 CBB9 BRF9 BHJ9 AXN9 ANR9 ADV9 TZ9 KD9 AG9:AH9 WWR983049 WMV983049 WCZ983049 VTD983049 VJH983049 UZL983049 UPP983049 UFT983049 TVX983049 TMB983049 TCF983049 SSJ983049 SIN983049 RYR983049 ROV983049 REZ983049 QVD983049 QLH983049 QBL983049 PRP983049 PHT983049 OXX983049 OOB983049 OEF983049 NUJ983049 NKN983049 NAR983049 MQV983049 MGZ983049 LXD983049 LNH983049 LDL983049 KTP983049 KJT983049 JZX983049 JQB983049 JGF983049 IWJ983049 IMN983049 ICR983049 HSV983049 HIZ983049 GZD983049 GPH983049 GFL983049 FVP983049 FLT983049 FBX983049 ESB983049 EIF983049 DYJ983049 DON983049 DER983049 CUV983049 CKZ983049 CBD983049 BRH983049 BHL983049 AXP983049 ANT983049 ADX983049 UB983049 KF983049 AJ983049 WWR917513 WMV917513 WCZ917513 VTD917513 VJH917513 UZL917513 UPP917513 UFT917513 TVX917513 TMB917513 TCF917513 SSJ917513 SIN917513 RYR917513 ROV917513 REZ917513 QVD917513 QLH917513 QBL917513 PRP917513 PHT917513 OXX917513 OOB917513 OEF917513 NUJ917513 NKN917513 NAR917513 MQV917513 MGZ917513 LXD917513 LNH917513 LDL917513 KTP917513 KJT917513 JZX917513 JQB917513 JGF917513 IWJ917513 IMN917513 ICR917513 HSV917513 HIZ917513 GZD917513 GPH917513 GFL917513 FVP917513 FLT917513 FBX917513 ESB917513 EIF917513 DYJ917513 DON917513 DER917513 CUV917513 CKZ917513 CBD917513 BRH917513 BHL917513 AXP917513 ANT917513 ADX917513 UB917513 KF917513 AJ917513 WWR851977 WMV851977 WCZ851977 VTD851977 VJH851977 UZL851977 UPP851977 UFT851977 TVX851977 TMB851977 TCF851977 SSJ851977 SIN851977 RYR851977 ROV851977 REZ851977 QVD851977 QLH851977 QBL851977 PRP851977 PHT851977 OXX851977 OOB851977 OEF851977 NUJ851977 NKN851977 NAR851977 MQV851977 MGZ851977 LXD851977 LNH851977 LDL851977 KTP851977 KJT851977 JZX851977 JQB851977 JGF851977 IWJ851977 IMN851977 ICR851977 HSV851977 HIZ851977 GZD851977 GPH851977 GFL851977 FVP851977 FLT851977 FBX851977 ESB851977 EIF851977 DYJ851977 DON851977 DER851977 CUV851977 CKZ851977 CBD851977 BRH851977 BHL851977 AXP851977 ANT851977 ADX851977 UB851977 KF851977 AJ851977 WWR786441 WMV786441 WCZ786441 VTD786441 VJH786441 UZL786441 UPP786441 UFT786441 TVX786441 TMB786441 TCF786441 SSJ786441 SIN786441 RYR786441 ROV786441 REZ786441 QVD786441 QLH786441 QBL786441 PRP786441 PHT786441 OXX786441 OOB786441 OEF786441 NUJ786441 NKN786441 NAR786441 MQV786441 MGZ786441 LXD786441 LNH786441 LDL786441 KTP786441 KJT786441 JZX786441 JQB786441 JGF786441 IWJ786441 IMN786441 ICR786441 HSV786441 HIZ786441 GZD786441 GPH786441 GFL786441 FVP786441 FLT786441 FBX786441 ESB786441 EIF786441 DYJ786441 DON786441 DER786441 CUV786441 CKZ786441 CBD786441 BRH786441 BHL786441 AXP786441 ANT786441 ADX786441 UB786441 KF786441 AJ786441 WWR720905 WMV720905 WCZ720905 VTD720905 VJH720905 UZL720905 UPP720905 UFT720905 TVX720905 TMB720905 TCF720905 SSJ720905 SIN720905 RYR720905 ROV720905 REZ720905 QVD720905 QLH720905 QBL720905 PRP720905 PHT720905 OXX720905 OOB720905 OEF720905 NUJ720905 NKN720905 NAR720905 MQV720905 MGZ720905 LXD720905 LNH720905 LDL720905 KTP720905 KJT720905 JZX720905 JQB720905 JGF720905 IWJ720905 IMN720905 ICR720905 HSV720905 HIZ720905 GZD720905 GPH720905 GFL720905 FVP720905 FLT720905 FBX720905 ESB720905 EIF720905 DYJ720905 DON720905 DER720905 CUV720905 CKZ720905 CBD720905 BRH720905 BHL720905 AXP720905 ANT720905 ADX720905 UB720905 KF720905 AJ720905 WWR655369 WMV655369 WCZ655369 VTD655369 VJH655369 UZL655369 UPP655369 UFT655369 TVX655369 TMB655369 TCF655369 SSJ655369 SIN655369 RYR655369 ROV655369 REZ655369 QVD655369 QLH655369 QBL655369 PRP655369 PHT655369 OXX655369 OOB655369 OEF655369 NUJ655369 NKN655369 NAR655369 MQV655369 MGZ655369 LXD655369 LNH655369 LDL655369 KTP655369 KJT655369 JZX655369 JQB655369 JGF655369 IWJ655369 IMN655369 ICR655369 HSV655369 HIZ655369 GZD655369 GPH655369 GFL655369 FVP655369 FLT655369 FBX655369 ESB655369 EIF655369 DYJ655369 DON655369 DER655369 CUV655369 CKZ655369 CBD655369 BRH655369 BHL655369 AXP655369 ANT655369 ADX655369 UB655369 KF655369 AJ655369 WWR589833 WMV589833 WCZ589833 VTD589833 VJH589833 UZL589833 UPP589833 UFT589833 TVX589833 TMB589833 TCF589833 SSJ589833 SIN589833 RYR589833 ROV589833 REZ589833 QVD589833 QLH589833 QBL589833 PRP589833 PHT589833 OXX589833 OOB589833 OEF589833 NUJ589833 NKN589833 NAR589833 MQV589833 MGZ589833 LXD589833 LNH589833 LDL589833 KTP589833 KJT589833 JZX589833 JQB589833 JGF589833 IWJ589833 IMN589833 ICR589833 HSV589833 HIZ589833 GZD589833 GPH589833 GFL589833 FVP589833 FLT589833 FBX589833 ESB589833 EIF589833 DYJ589833 DON589833 DER589833 CUV589833 CKZ589833 CBD589833 BRH589833 BHL589833 AXP589833 ANT589833 ADX589833 UB589833 KF589833 AJ589833 WWR524297 WMV524297 WCZ524297 VTD524297 VJH524297 UZL524297 UPP524297 UFT524297 TVX524297 TMB524297 TCF524297 SSJ524297 SIN524297 RYR524297 ROV524297 REZ524297 QVD524297 QLH524297 QBL524297 PRP524297 PHT524297 OXX524297 OOB524297 OEF524297 NUJ524297 NKN524297 NAR524297 MQV524297 MGZ524297 LXD524297 LNH524297 LDL524297 KTP524297 KJT524297 JZX524297 JQB524297 JGF524297 IWJ524297 IMN524297 ICR524297 HSV524297 HIZ524297 GZD524297 GPH524297 GFL524297 FVP524297 FLT524297 FBX524297 ESB524297 EIF524297 DYJ524297 DON524297 DER524297 CUV524297 CKZ524297 CBD524297 BRH524297 BHL524297 AXP524297 ANT524297 ADX524297 UB524297 KF524297 AJ524297 WWR458761 WMV458761 WCZ458761 VTD458761 VJH458761 UZL458761 UPP458761 UFT458761 TVX458761 TMB458761 TCF458761 SSJ458761 SIN458761 RYR458761 ROV458761 REZ458761 QVD458761 QLH458761 QBL458761 PRP458761 PHT458761 OXX458761 OOB458761 OEF458761 NUJ458761 NKN458761 NAR458761 MQV458761 MGZ458761 LXD458761 LNH458761 LDL458761 KTP458761 KJT458761 JZX458761 JQB458761 JGF458761 IWJ458761 IMN458761 ICR458761 HSV458761 HIZ458761 GZD458761 GPH458761 GFL458761 FVP458761 FLT458761 FBX458761 ESB458761 EIF458761 DYJ458761 DON458761 DER458761 CUV458761 CKZ458761 CBD458761 BRH458761 BHL458761 AXP458761 ANT458761 ADX458761 UB458761 KF458761 AJ458761 WWR393225 WMV393225 WCZ393225 VTD393225 VJH393225 UZL393225 UPP393225 UFT393225 TVX393225 TMB393225 TCF393225 SSJ393225 SIN393225 RYR393225 ROV393225 REZ393225 QVD393225 QLH393225 QBL393225 PRP393225 PHT393225 OXX393225 OOB393225 OEF393225 NUJ393225 NKN393225 NAR393225 MQV393225 MGZ393225 LXD393225 LNH393225 LDL393225 KTP393225 KJT393225 JZX393225 JQB393225 JGF393225 IWJ393225 IMN393225 ICR393225 HSV393225 HIZ393225 GZD393225 GPH393225 GFL393225 FVP393225 FLT393225 FBX393225 ESB393225 EIF393225 DYJ393225 DON393225 DER393225 CUV393225 CKZ393225 CBD393225 BRH393225 BHL393225 AXP393225 ANT393225 ADX393225 UB393225 KF393225 AJ393225 WWR327689 WMV327689 WCZ327689 VTD327689 VJH327689 UZL327689 UPP327689 UFT327689 TVX327689 TMB327689 TCF327689 SSJ327689 SIN327689 RYR327689 ROV327689 REZ327689 QVD327689 QLH327689 QBL327689 PRP327689 PHT327689 OXX327689 OOB327689 OEF327689 NUJ327689 NKN327689 NAR327689 MQV327689 MGZ327689 LXD327689 LNH327689 LDL327689 KTP327689 KJT327689 JZX327689 JQB327689 JGF327689 IWJ327689 IMN327689 ICR327689 HSV327689 HIZ327689 GZD327689 GPH327689 GFL327689 FVP327689 FLT327689 FBX327689 ESB327689 EIF327689 DYJ327689 DON327689 DER327689 CUV327689 CKZ327689 CBD327689 BRH327689 BHL327689 AXP327689 ANT327689 ADX327689 UB327689 KF327689 AJ327689 WWR262153 WMV262153 WCZ262153 VTD262153 VJH262153 UZL262153 UPP262153 UFT262153 TVX262153 TMB262153 TCF262153 SSJ262153 SIN262153 RYR262153 ROV262153 REZ262153 QVD262153 QLH262153 QBL262153 PRP262153 PHT262153 OXX262153 OOB262153 OEF262153 NUJ262153 NKN262153 NAR262153 MQV262153 MGZ262153 LXD262153 LNH262153 LDL262153 KTP262153 KJT262153 JZX262153 JQB262153 JGF262153 IWJ262153 IMN262153 ICR262153 HSV262153 HIZ262153 GZD262153 GPH262153 GFL262153 FVP262153 FLT262153 FBX262153 ESB262153 EIF262153 DYJ262153 DON262153 DER262153 CUV262153 CKZ262153 CBD262153 BRH262153 BHL262153 AXP262153 ANT262153 ADX262153 UB262153 KF262153 AJ262153 WWR196617 WMV196617 WCZ196617 VTD196617 VJH196617 UZL196617 UPP196617 UFT196617 TVX196617 TMB196617 TCF196617 SSJ196617 SIN196617 RYR196617 ROV196617 REZ196617 QVD196617 QLH196617 QBL196617 PRP196617 PHT196617 OXX196617 OOB196617 OEF196617 NUJ196617 NKN196617 NAR196617 MQV196617 MGZ196617 LXD196617 LNH196617 LDL196617 KTP196617 KJT196617 JZX196617 JQB196617 JGF196617 IWJ196617 IMN196617 ICR196617 HSV196617 HIZ196617 GZD196617 GPH196617 GFL196617 FVP196617 FLT196617 FBX196617 ESB196617 EIF196617 DYJ196617 DON196617 DER196617 CUV196617 CKZ196617 CBD196617 BRH196617 BHL196617 AXP196617 ANT196617 ADX196617 UB196617 KF196617 AJ196617 WWR131081 WMV131081 WCZ131081 VTD131081 VJH131081 UZL131081 UPP131081 UFT131081 TVX131081 TMB131081 TCF131081 SSJ131081 SIN131081 RYR131081 ROV131081 REZ131081 QVD131081 QLH131081 QBL131081 PRP131081 PHT131081 OXX131081 OOB131081 OEF131081 NUJ131081 NKN131081 NAR131081 MQV131081 MGZ131081 LXD131081 LNH131081 LDL131081 KTP131081 KJT131081 JZX131081 JQB131081 JGF131081 IWJ131081 IMN131081 ICR131081 HSV131081 HIZ131081 GZD131081 GPH131081 GFL131081 FVP131081 FLT131081 FBX131081 ESB131081 EIF131081 DYJ131081 DON131081 DER131081 CUV131081 CKZ131081 CBD131081 BRH131081 BHL131081 AXP131081 ANT131081 ADX131081 UB131081 KF131081 AJ131081 WWR65545 WMV65545 WCZ65545 VTD65545 VJH65545 UZL65545 UPP65545 UFT65545 TVX65545 TMB65545 TCF65545 SSJ65545 SIN65545 RYR65545 ROV65545 REZ65545 QVD65545 QLH65545 QBL65545 PRP65545 PHT65545 OXX65545 OOB65545 OEF65545 NUJ65545 NKN65545 NAR65545 MQV65545 MGZ65545 LXD65545 LNH65545 LDL65545 KTP65545 KJT65545 JZX65545 JQB65545 JGF65545 IWJ65545 IMN65545 ICR65545 HSV65545 HIZ65545 GZD65545 GPH65545 GFL65545 FVP65545 FLT65545 FBX65545 ESB65545 EIF65545 DYJ65545 DON65545 DER65545 CUV65545 CKZ65545 CBD65545 BRH65545 BHL65545 AXP65545 ANT65545 ADX65545 UB65545 KF65545 AJ65545 WWR9 WMV9 WCZ9 VTD9 VJH9 UZL9 UPP9 UFT9 TVX9 TMB9 TCF9 SSJ9 SIN9 RYR9 ROV9 REZ9 QVD9 QLH9 QBL9 PRP9 PHT9 OXX9 OOB9 OEF9 NUJ9 NKN9 NAR9 MQV9 MGZ9 LXD9 LNH9 LDL9 KTP9 KJT9 JZX9 JQB9 JGF9 IWJ9 IMN9 ICR9 HSV9 HIZ9 GZD9 GPH9 GFL9 FVP9 FLT9 FBX9 ESB9 EIF9 DYJ9 DON9 DER9 CUV9 CKZ9 CBD9 BRH9 BHL9 AXP9 ANT9 ADX9 UB9 KF9 AJ9 WWN983047 WMR983047 WCV983047 VSZ983047 VJD983047 UZH983047 UPL983047 UFP983047 TVT983047 TLX983047 TCB983047 SSF983047 SIJ983047 RYN983047 ROR983047 REV983047 QUZ983047 QLD983047 QBH983047 PRL983047 PHP983047 OXT983047 ONX983047 OEB983047 NUF983047 NKJ983047 NAN983047 MQR983047 MGV983047 LWZ983047 LND983047 LDH983047 KTL983047 KJP983047 JZT983047 JPX983047 JGB983047 IWF983047 IMJ983047 ICN983047 HSR983047 HIV983047 GYZ983047 GPD983047 GFH983047 FVL983047 FLP983047 FBT983047 ERX983047 EIB983047 DYF983047 DOJ983047 DEN983047 CUR983047 CKV983047 CAZ983047 BRD983047 BHH983047 AXL983047 ANP983047 ADT983047 TX983047 KB983047 WWN917511 WMR917511 WCV917511 VSZ917511 VJD917511 UZH917511 UPL917511 UFP917511 TVT917511 TLX917511 TCB917511 SSF917511 SIJ917511 RYN917511 ROR917511 REV917511 QUZ917511 QLD917511 QBH917511 PRL917511 PHP917511 OXT917511 ONX917511 OEB917511 NUF917511 NKJ917511 NAN917511 MQR917511 MGV917511 LWZ917511 LND917511 LDH917511 KTL917511 KJP917511 JZT917511 JPX917511 JGB917511 IWF917511 IMJ917511 ICN917511 HSR917511 HIV917511 GYZ917511 GPD917511 GFH917511 FVL917511 FLP917511 FBT917511 ERX917511 EIB917511 DYF917511 DOJ917511 DEN917511 CUR917511 CKV917511 CAZ917511 BRD917511 BHH917511 AXL917511 ANP917511 ADT917511 TX917511 KB917511 WWN851975 WMR851975 WCV851975 VSZ851975 VJD851975 UZH851975 UPL851975 UFP851975 TVT851975 TLX851975 TCB851975 SSF851975 SIJ851975 RYN851975 ROR851975 REV851975 QUZ851975 QLD851975 QBH851975 PRL851975 PHP851975 OXT851975 ONX851975 OEB851975 NUF851975 NKJ851975 NAN851975 MQR851975 MGV851975 LWZ851975 LND851975 LDH851975 KTL851975 KJP851975 JZT851975 JPX851975 JGB851975 IWF851975 IMJ851975 ICN851975 HSR851975 HIV851975 GYZ851975 GPD851975 GFH851975 FVL851975 FLP851975 FBT851975 ERX851975 EIB851975 DYF851975 DOJ851975 DEN851975 CUR851975 CKV851975 CAZ851975 BRD851975 BHH851975 AXL851975 ANP851975 ADT851975 TX851975 KB851975 WWN786439 WMR786439 WCV786439 VSZ786439 VJD786439 UZH786439 UPL786439 UFP786439 TVT786439 TLX786439 TCB786439 SSF786439 SIJ786439 RYN786439 ROR786439 REV786439 QUZ786439 QLD786439 QBH786439 PRL786439 PHP786439 OXT786439 ONX786439 OEB786439 NUF786439 NKJ786439 NAN786439 MQR786439 MGV786439 LWZ786439 LND786439 LDH786439 KTL786439 KJP786439 JZT786439 JPX786439 JGB786439 IWF786439 IMJ786439 ICN786439 HSR786439 HIV786439 GYZ786439 GPD786439 GFH786439 FVL786439 FLP786439 FBT786439 ERX786439 EIB786439 DYF786439 DOJ786439 DEN786439 CUR786439 CKV786439 CAZ786439 BRD786439 BHH786439 AXL786439 ANP786439 ADT786439 TX786439 KB786439 WWN720903 WMR720903 WCV720903 VSZ720903 VJD720903 UZH720903 UPL720903 UFP720903 TVT720903 TLX720903 TCB720903 SSF720903 SIJ720903 RYN720903 ROR720903 REV720903 QUZ720903 QLD720903 QBH720903 PRL720903 PHP720903 OXT720903 ONX720903 OEB720903 NUF720903 NKJ720903 NAN720903 MQR720903 MGV720903 LWZ720903 LND720903 LDH720903 KTL720903 KJP720903 JZT720903 JPX720903 JGB720903 IWF720903 IMJ720903 ICN720903 HSR720903 HIV720903 GYZ720903 GPD720903 GFH720903 FVL720903 FLP720903 FBT720903 ERX720903 EIB720903 DYF720903 DOJ720903 DEN720903 CUR720903 CKV720903 CAZ720903 BRD720903 BHH720903 AXL720903 ANP720903 ADT720903 TX720903 KB720903 WWN655367 WMR655367 WCV655367 VSZ655367 VJD655367 UZH655367 UPL655367 UFP655367 TVT655367 TLX655367 TCB655367 SSF655367 SIJ655367 RYN655367 ROR655367 REV655367 QUZ655367 QLD655367 QBH655367 PRL655367 PHP655367 OXT655367 ONX655367 OEB655367 NUF655367 NKJ655367 NAN655367 MQR655367 MGV655367 LWZ655367 LND655367 LDH655367 KTL655367 KJP655367 JZT655367 JPX655367 JGB655367 IWF655367 IMJ655367 ICN655367 HSR655367 HIV655367 GYZ655367 GPD655367 GFH655367 FVL655367 FLP655367 FBT655367 ERX655367 EIB655367 DYF655367 DOJ655367 DEN655367 CUR655367 CKV655367 CAZ655367 BRD655367 BHH655367 AXL655367 ANP655367 ADT655367 TX655367 KB655367 WWN589831 WMR589831 WCV589831 VSZ589831 VJD589831 UZH589831 UPL589831 UFP589831 TVT589831 TLX589831 TCB589831 SSF589831 SIJ589831 RYN589831 ROR589831 REV589831 QUZ589831 QLD589831 QBH589831 PRL589831 PHP589831 OXT589831 ONX589831 OEB589831 NUF589831 NKJ589831 NAN589831 MQR589831 MGV589831 LWZ589831 LND589831 LDH589831 KTL589831 KJP589831 JZT589831 JPX589831 JGB589831 IWF589831 IMJ589831 ICN589831 HSR589831 HIV589831 GYZ589831 GPD589831 GFH589831 FVL589831 FLP589831 FBT589831 ERX589831 EIB589831 DYF589831 DOJ589831 DEN589831 CUR589831 CKV589831 CAZ589831 BRD589831 BHH589831 AXL589831 ANP589831 ADT589831 TX589831 KB589831 WWN524295 WMR524295 WCV524295 VSZ524295 VJD524295 UZH524295 UPL524295 UFP524295 TVT524295 TLX524295 TCB524295 SSF524295 SIJ524295 RYN524295 ROR524295 REV524295 QUZ524295 QLD524295 QBH524295 PRL524295 PHP524295 OXT524295 ONX524295 OEB524295 NUF524295 NKJ524295 NAN524295 MQR524295 MGV524295 LWZ524295 LND524295 LDH524295 KTL524295 KJP524295 JZT524295 JPX524295 JGB524295 IWF524295 IMJ524295 ICN524295 HSR524295 HIV524295 GYZ524295 GPD524295 GFH524295 FVL524295 FLP524295 FBT524295 ERX524295 EIB524295 DYF524295 DOJ524295 DEN524295 CUR524295 CKV524295 CAZ524295 BRD524295 BHH524295 AXL524295 ANP524295 ADT524295 TX524295 KB524295 WWN458759 WMR458759 WCV458759 VSZ458759 VJD458759 UZH458759 UPL458759 UFP458759 TVT458759 TLX458759 TCB458759 SSF458759 SIJ458759 RYN458759 ROR458759 REV458759 QUZ458759 QLD458759 QBH458759 PRL458759 PHP458759 OXT458759 ONX458759 OEB458759 NUF458759 NKJ458759 NAN458759 MQR458759 MGV458759 LWZ458759 LND458759 LDH458759 KTL458759 KJP458759 JZT458759 JPX458759 JGB458759 IWF458759 IMJ458759 ICN458759 HSR458759 HIV458759 GYZ458759 GPD458759 GFH458759 FVL458759 FLP458759 FBT458759 ERX458759 EIB458759 DYF458759 DOJ458759 DEN458759 CUR458759 CKV458759 CAZ458759 BRD458759 BHH458759 AXL458759 ANP458759 ADT458759 TX458759 KB458759 WWN393223 WMR393223 WCV393223 VSZ393223 VJD393223 UZH393223 UPL393223 UFP393223 TVT393223 TLX393223 TCB393223 SSF393223 SIJ393223 RYN393223 ROR393223 REV393223 QUZ393223 QLD393223 QBH393223 PRL393223 PHP393223 OXT393223 ONX393223 OEB393223 NUF393223 NKJ393223 NAN393223 MQR393223 MGV393223 LWZ393223 LND393223 LDH393223 KTL393223 KJP393223 JZT393223 JPX393223 JGB393223 IWF393223 IMJ393223 ICN393223 HSR393223 HIV393223 GYZ393223 GPD393223 GFH393223 FVL393223 FLP393223 FBT393223 ERX393223 EIB393223 DYF393223 DOJ393223 DEN393223 CUR393223 CKV393223 CAZ393223 BRD393223 BHH393223 AXL393223 ANP393223 ADT393223 TX393223 KB393223 WWN327687 WMR327687 WCV327687 VSZ327687 VJD327687 UZH327687 UPL327687 UFP327687 TVT327687 TLX327687 TCB327687 SSF327687 SIJ327687 RYN327687 ROR327687 REV327687 QUZ327687 QLD327687 QBH327687 PRL327687 PHP327687 OXT327687 ONX327687 OEB327687 NUF327687 NKJ327687 NAN327687 MQR327687 MGV327687 LWZ327687 LND327687 LDH327687 KTL327687 KJP327687 JZT327687 JPX327687 JGB327687 IWF327687 IMJ327687 ICN327687 HSR327687 HIV327687 GYZ327687 GPD327687 GFH327687 FVL327687 FLP327687 FBT327687 ERX327687 EIB327687 DYF327687 DOJ327687 DEN327687 CUR327687 CKV327687 CAZ327687 BRD327687 BHH327687 AXL327687 ANP327687 ADT327687 TX327687 KB327687 WWN262151 WMR262151 WCV262151 VSZ262151 VJD262151 UZH262151 UPL262151 UFP262151 TVT262151 TLX262151 TCB262151 SSF262151 SIJ262151 RYN262151 ROR262151 REV262151 QUZ262151 QLD262151 QBH262151 PRL262151 PHP262151 OXT262151 ONX262151 OEB262151 NUF262151 NKJ262151 NAN262151 MQR262151 MGV262151 LWZ262151 LND262151 LDH262151 KTL262151 KJP262151 JZT262151 JPX262151 JGB262151 IWF262151 IMJ262151 ICN262151 HSR262151 HIV262151 GYZ262151 GPD262151 GFH262151 FVL262151 FLP262151 FBT262151 ERX262151 EIB262151 DYF262151 DOJ262151 DEN262151 CUR262151 CKV262151 CAZ262151 BRD262151 BHH262151 AXL262151 ANP262151 ADT262151 TX262151 KB262151 WWN196615 WMR196615 WCV196615 VSZ196615 VJD196615 UZH196615 UPL196615 UFP196615 TVT196615 TLX196615 TCB196615 SSF196615 SIJ196615 RYN196615 ROR196615 REV196615 QUZ196615 QLD196615 QBH196615 PRL196615 PHP196615 OXT196615 ONX196615 OEB196615 NUF196615 NKJ196615 NAN196615 MQR196615 MGV196615 LWZ196615 LND196615 LDH196615 KTL196615 KJP196615 JZT196615 JPX196615 JGB196615 IWF196615 IMJ196615 ICN196615 HSR196615 HIV196615 GYZ196615 GPD196615 GFH196615 FVL196615 FLP196615 FBT196615 ERX196615 EIB196615 DYF196615 DOJ196615 DEN196615 CUR196615 CKV196615 CAZ196615 BRD196615 BHH196615 AXL196615 ANP196615 ADT196615 TX196615 KB196615 WWN131079 WMR131079 WCV131079 VSZ131079 VJD131079 UZH131079 UPL131079 UFP131079 TVT131079 TLX131079 TCB131079 SSF131079 SIJ131079 RYN131079 ROR131079 REV131079 QUZ131079 QLD131079 QBH131079 PRL131079 PHP131079 OXT131079 ONX131079 OEB131079 NUF131079 NKJ131079 NAN131079 MQR131079 MGV131079 LWZ131079 LND131079 LDH131079 KTL131079 KJP131079 JZT131079 JPX131079 JGB131079 IWF131079 IMJ131079 ICN131079 HSR131079 HIV131079 GYZ131079 GPD131079 GFH131079 FVL131079 FLP131079 FBT131079 ERX131079 EIB131079 DYF131079 DOJ131079 DEN131079 CUR131079 CKV131079 CAZ131079 BRD131079 BHH131079 AXL131079 ANP131079 ADT131079 TX131079 KB131079 WWN65543 WMR65543 WCV65543 VSZ65543 VJD65543 UZH65543 UPL65543 UFP65543 TVT65543 TLX65543 TCB65543 SSF65543 SIJ65543 RYN65543 ROR65543 REV65543 QUZ65543 QLD65543 QBH65543 PRL65543 PHP65543 OXT65543 ONX65543 OEB65543 NUF65543 NKJ65543 NAN65543 MQR65543 MGV65543 LWZ65543 LND65543 LDH65543 KTL65543 KJP65543 JZT65543 JPX65543 JGB65543 IWF65543 IMJ65543 ICN65543 HSR65543 HIV65543 GYZ65543 GPD65543 GFH65543 FVL65543 FLP65543 FBT65543 ERX65543 EIB65543 DYF65543 DOJ65543 DEN65543 CUR65543 CKV65543 CAZ65543 BRD65543 BHH65543 AXL65543 ANP65543 ADT65543 TX65543 KB65543 WWN7 WMR7 WCV7 VSZ7 VJD7 UZH7 UPL7 UFP7 TVT7 TLX7 TCB7 SSF7 SIJ7 RYN7 ROR7 REV7 QUZ7 QLD7 QBH7 PRL7 PHP7 OXT7 ONX7 OEB7 NUF7 NKJ7 NAN7 MQR7 MGV7 LWZ7 LND7 LDH7 KTL7 KJP7 JZT7 JPX7 JGB7 IWF7 IMJ7 ICN7 HSR7 HIV7 GYZ7 GPD7 GFH7 FVL7 FLP7 FBT7 ERX7 EIB7 DYF7 DOJ7 DEN7 CUR7 CKV7 CAZ7 BRD7 BHH7 AXL7 ANP7 ADT7 TX7 KB7 WWP983047 WMT983047 WCX983047 VTB983047 VJF983047 UZJ983047 UPN983047 UFR983047 TVV983047 TLZ983047 TCD983047 SSH983047 SIL983047 RYP983047 ROT983047 REX983047 QVB983047 QLF983047 QBJ983047 PRN983047 PHR983047 OXV983047 ONZ983047 OED983047 NUH983047 NKL983047 NAP983047 MQT983047 MGX983047 LXB983047 LNF983047 LDJ983047 KTN983047 KJR983047 JZV983047 JPZ983047 JGD983047 IWH983047 IML983047 ICP983047 HST983047 HIX983047 GZB983047 GPF983047 GFJ983047 FVN983047 FLR983047 FBV983047 ERZ983047 EID983047 DYH983047 DOL983047 DEP983047 CUT983047 CKX983047 CBB983047 BRF983047 BHJ983047 AXN983047 ANR983047 ADV983047 TZ983047 KD983047 AG983047:AH983047 WWP917511 WMT917511 WCX917511 VTB917511 VJF917511 UZJ917511 UPN917511 UFR917511 TVV917511 TLZ917511 TCD917511 SSH917511 SIL917511 RYP917511 ROT917511 REX917511 QVB917511 QLF917511 QBJ917511 PRN917511 PHR917511 OXV917511 ONZ917511 OED917511 NUH917511 NKL917511 NAP917511 MQT917511 MGX917511 LXB917511 LNF917511 LDJ917511 KTN917511 KJR917511 JZV917511 JPZ917511 JGD917511 IWH917511 IML917511 ICP917511 HST917511 HIX917511 GZB917511 GPF917511 GFJ917511 FVN917511 FLR917511 FBV917511 ERZ917511 EID917511 DYH917511 DOL917511 DEP917511 CUT917511 CKX917511 CBB917511 BRF917511 BHJ917511 AXN917511 ANR917511 ADV917511 TZ917511 KD917511 AG917511:AH917511 WWP851975 WMT851975 WCX851975 VTB851975 VJF851975 UZJ851975 UPN851975 UFR851975 TVV851975 TLZ851975 TCD851975 SSH851975 SIL851975 RYP851975 ROT851975 REX851975 QVB851975 QLF851975 QBJ851975 PRN851975 PHR851975 OXV851975 ONZ851975 OED851975 NUH851975 NKL851975 NAP851975 MQT851975 MGX851975 LXB851975 LNF851975 LDJ851975 KTN851975 KJR851975 JZV851975 JPZ851975 JGD851975 IWH851975 IML851975 ICP851975 HST851975 HIX851975 GZB851975 GPF851975 GFJ851975 FVN851975 FLR851975 FBV851975 ERZ851975 EID851975 DYH851975 DOL851975 DEP851975 CUT851975 CKX851975 CBB851975 BRF851975 BHJ851975 AXN851975 ANR851975 ADV851975 TZ851975 KD851975 AG851975:AH851975 WWP786439 WMT786439 WCX786439 VTB786439 VJF786439 UZJ786439 UPN786439 UFR786439 TVV786439 TLZ786439 TCD786439 SSH786439 SIL786439 RYP786439 ROT786439 REX786439 QVB786439 QLF786439 QBJ786439 PRN786439 PHR786439 OXV786439 ONZ786439 OED786439 NUH786439 NKL786439 NAP786439 MQT786439 MGX786439 LXB786439 LNF786439 LDJ786439 KTN786439 KJR786439 JZV786439 JPZ786439 JGD786439 IWH786439 IML786439 ICP786439 HST786439 HIX786439 GZB786439 GPF786439 GFJ786439 FVN786439 FLR786439 FBV786439 ERZ786439 EID786439 DYH786439 DOL786439 DEP786439 CUT786439 CKX786439 CBB786439 BRF786439 BHJ786439 AXN786439 ANR786439 ADV786439 TZ786439 KD786439 AG786439:AH786439 WWP720903 WMT720903 WCX720903 VTB720903 VJF720903 UZJ720903 UPN720903 UFR720903 TVV720903 TLZ720903 TCD720903 SSH720903 SIL720903 RYP720903 ROT720903 REX720903 QVB720903 QLF720903 QBJ720903 PRN720903 PHR720903 OXV720903 ONZ720903 OED720903 NUH720903 NKL720903 NAP720903 MQT720903 MGX720903 LXB720903 LNF720903 LDJ720903 KTN720903 KJR720903 JZV720903 JPZ720903 JGD720903 IWH720903 IML720903 ICP720903 HST720903 HIX720903 GZB720903 GPF720903 GFJ720903 FVN720903 FLR720903 FBV720903 ERZ720903 EID720903 DYH720903 DOL720903 DEP720903 CUT720903 CKX720903 CBB720903 BRF720903 BHJ720903 AXN720903 ANR720903 ADV720903 TZ720903 KD720903 AG720903:AH720903 WWP655367 WMT655367 WCX655367 VTB655367 VJF655367 UZJ655367 UPN655367 UFR655367 TVV655367 TLZ655367 TCD655367 SSH655367 SIL655367 RYP655367 ROT655367 REX655367 QVB655367 QLF655367 QBJ655367 PRN655367 PHR655367 OXV655367 ONZ655367 OED655367 NUH655367 NKL655367 NAP655367 MQT655367 MGX655367 LXB655367 LNF655367 LDJ655367 KTN655367 KJR655367 JZV655367 JPZ655367 JGD655367 IWH655367 IML655367 ICP655367 HST655367 HIX655367 GZB655367 GPF655367 GFJ655367 FVN655367 FLR655367 FBV655367 ERZ655367 EID655367 DYH655367 DOL655367 DEP655367 CUT655367 CKX655367 CBB655367 BRF655367 BHJ655367 AXN655367 ANR655367 ADV655367 TZ655367 KD655367 AG655367:AH655367 WWP589831 WMT589831 WCX589831 VTB589831 VJF589831 UZJ589831 UPN589831 UFR589831 TVV589831 TLZ589831 TCD589831 SSH589831 SIL589831 RYP589831 ROT589831 REX589831 QVB589831 QLF589831 QBJ589831 PRN589831 PHR589831 OXV589831 ONZ589831 OED589831 NUH589831 NKL589831 NAP589831 MQT589831 MGX589831 LXB589831 LNF589831 LDJ589831 KTN589831 KJR589831 JZV589831 JPZ589831 JGD589831 IWH589831 IML589831 ICP589831 HST589831 HIX589831 GZB589831 GPF589831 GFJ589831 FVN589831 FLR589831 FBV589831 ERZ589831 EID589831 DYH589831 DOL589831 DEP589831 CUT589831 CKX589831 CBB589831 BRF589831 BHJ589831 AXN589831 ANR589831 ADV589831 TZ589831 KD589831 AG589831:AH589831 WWP524295 WMT524295 WCX524295 VTB524295 VJF524295 UZJ524295 UPN524295 UFR524295 TVV524295 TLZ524295 TCD524295 SSH524295 SIL524295 RYP524295 ROT524295 REX524295 QVB524295 QLF524295 QBJ524295 PRN524295 PHR524295 OXV524295 ONZ524295 OED524295 NUH524295 NKL524295 NAP524295 MQT524295 MGX524295 LXB524295 LNF524295 LDJ524295 KTN524295 KJR524295 JZV524295 JPZ524295 JGD524295 IWH524295 IML524295 ICP524295 HST524295 HIX524295 GZB524295 GPF524295 GFJ524295 FVN524295 FLR524295 FBV524295 ERZ524295 EID524295 DYH524295 DOL524295 DEP524295 CUT524295 CKX524295 CBB524295 BRF524295 BHJ524295 AXN524295 ANR524295 ADV524295 TZ524295 KD524295 AG524295:AH524295 WWP458759 WMT458759 WCX458759 VTB458759 VJF458759 UZJ458759 UPN458759 UFR458759 TVV458759 TLZ458759 TCD458759 SSH458759 SIL458759 RYP458759 ROT458759 REX458759 QVB458759 QLF458759 QBJ458759 PRN458759 PHR458759 OXV458759 ONZ458759 OED458759 NUH458759 NKL458759 NAP458759 MQT458759 MGX458759 LXB458759 LNF458759 LDJ458759 KTN458759 KJR458759 JZV458759 JPZ458759 JGD458759 IWH458759 IML458759 ICP458759 HST458759 HIX458759 GZB458759 GPF458759 GFJ458759 FVN458759 FLR458759 FBV458759 ERZ458759 EID458759 DYH458759 DOL458759 DEP458759 CUT458759 CKX458759 CBB458759 BRF458759 BHJ458759 AXN458759 ANR458759 ADV458759 TZ458759 KD458759 AG458759:AH458759 WWP393223 WMT393223 WCX393223 VTB393223 VJF393223 UZJ393223 UPN393223 UFR393223 TVV393223 TLZ393223 TCD393223 SSH393223 SIL393223 RYP393223 ROT393223 REX393223 QVB393223 QLF393223 QBJ393223 PRN393223 PHR393223 OXV393223 ONZ393223 OED393223 NUH393223 NKL393223 NAP393223 MQT393223 MGX393223 LXB393223 LNF393223 LDJ393223 KTN393223 KJR393223 JZV393223 JPZ393223 JGD393223 IWH393223 IML393223 ICP393223 HST393223 HIX393223 GZB393223 GPF393223 GFJ393223 FVN393223 FLR393223 FBV393223 ERZ393223 EID393223 DYH393223 DOL393223 DEP393223 CUT393223 CKX393223 CBB393223 BRF393223 BHJ393223 AXN393223 ANR393223 ADV393223 TZ393223 KD393223 AG393223:AH393223 WWP327687 WMT327687 WCX327687 VTB327687 VJF327687 UZJ327687 UPN327687 UFR327687 TVV327687 TLZ327687 TCD327687 SSH327687 SIL327687 RYP327687 ROT327687 REX327687 QVB327687 QLF327687 QBJ327687 PRN327687 PHR327687 OXV327687 ONZ327687 OED327687 NUH327687 NKL327687 NAP327687 MQT327687 MGX327687 LXB327687 LNF327687 LDJ327687 KTN327687 KJR327687 JZV327687 JPZ327687 JGD327687 IWH327687 IML327687 ICP327687 HST327687 HIX327687 GZB327687 GPF327687 GFJ327687 FVN327687 FLR327687 FBV327687 ERZ327687 EID327687 DYH327687 DOL327687 DEP327687 CUT327687 CKX327687 CBB327687 BRF327687 BHJ327687 AXN327687 ANR327687 ADV327687 TZ327687 KD327687 AG327687:AH327687 WWP262151 WMT262151 WCX262151 VTB262151 VJF262151 UZJ262151 UPN262151 UFR262151 TVV262151 TLZ262151 TCD262151 SSH262151 SIL262151 RYP262151 ROT262151 REX262151 QVB262151 QLF262151 QBJ262151 PRN262151 PHR262151 OXV262151 ONZ262151 OED262151 NUH262151 NKL262151 NAP262151 MQT262151 MGX262151 LXB262151 LNF262151 LDJ262151 KTN262151 KJR262151 JZV262151 JPZ262151 JGD262151 IWH262151 IML262151 ICP262151 HST262151 HIX262151 GZB262151 GPF262151 GFJ262151 FVN262151 FLR262151 FBV262151 ERZ262151 EID262151 DYH262151 DOL262151 DEP262151 CUT262151 CKX262151 CBB262151 BRF262151 BHJ262151 AXN262151 ANR262151 ADV262151 TZ262151 KD262151 AG262151:AH262151 WWP196615 WMT196615 WCX196615 VTB196615 VJF196615 UZJ196615 UPN196615 UFR196615 TVV196615 TLZ196615 TCD196615 SSH196615 SIL196615 RYP196615 ROT196615 REX196615 QVB196615 QLF196615 QBJ196615 PRN196615 PHR196615 OXV196615 ONZ196615 OED196615 NUH196615 NKL196615 NAP196615 MQT196615 MGX196615 LXB196615 LNF196615 LDJ196615 KTN196615 KJR196615 JZV196615 JPZ196615 JGD196615 IWH196615 IML196615 ICP196615 HST196615 HIX196615 GZB196615 GPF196615 GFJ196615 FVN196615 FLR196615 FBV196615 ERZ196615 EID196615 DYH196615 DOL196615 DEP196615 CUT196615 CKX196615 CBB196615 BRF196615 BHJ196615 AXN196615 ANR196615 ADV196615 TZ196615 KD196615 AG196615:AH196615 WWP131079 WMT131079 WCX131079 VTB131079 VJF131079 UZJ131079 UPN131079 UFR131079 TVV131079 TLZ131079 TCD131079 SSH131079 SIL131079 RYP131079 ROT131079 REX131079 QVB131079 QLF131079 QBJ131079 PRN131079 PHR131079 OXV131079 ONZ131079 OED131079 NUH131079 NKL131079 NAP131079 MQT131079 MGX131079 LXB131079 LNF131079 LDJ131079 KTN131079 KJR131079 JZV131079 JPZ131079 JGD131079 IWH131079 IML131079 ICP131079 HST131079 HIX131079 GZB131079 GPF131079 GFJ131079 FVN131079 FLR131079 FBV131079 ERZ131079 EID131079 DYH131079 DOL131079 DEP131079 CUT131079 CKX131079 CBB131079 BRF131079 BHJ131079 AXN131079 ANR131079 ADV131079 TZ131079 KD131079 AG131079:AH131079 WWP65543 WMT65543 WCX65543 VTB65543 VJF65543 UZJ65543 UPN65543 UFR65543 TVV65543 TLZ65543 TCD65543 SSH65543 SIL65543 RYP65543 ROT65543 REX65543 QVB65543 QLF65543 QBJ65543 PRN65543 PHR65543 OXV65543 ONZ65543 OED65543 NUH65543 NKL65543 NAP65543 MQT65543 MGX65543 LXB65543 LNF65543 LDJ65543 KTN65543 KJR65543 JZV65543 JPZ65543 JGD65543 IWH65543 IML65543 ICP65543 HST65543 HIX65543 GZB65543 GPF65543 GFJ65543 FVN65543 FLR65543 FBV65543 ERZ65543 EID65543 DYH65543 DOL65543 DEP65543 CUT65543 CKX65543 CBB65543 BRF65543 BHJ65543 AXN65543 ANR65543 ADV65543 TZ65543 KD65543 AG65543:AH65543 WWP7 WMT7 WCX7 VTB7 VJF7 UZJ7 UPN7 UFR7 TVV7 TLZ7 TCD7 SSH7 SIL7 RYP7 ROT7 REX7 QVB7 QLF7 QBJ7 PRN7 PHR7 OXV7 ONZ7 OED7 NUH7 NKL7 NAP7 MQT7 MGX7 LXB7 LNF7 LDJ7 KTN7 KJR7 JZV7 JPZ7 JGD7 IWH7 IML7 ICP7 HST7 HIX7 GZB7 GPF7 GFJ7 FVN7 FLR7 FBV7 ERZ7 EID7 DYH7 DOL7 DEP7 CUT7 CKX7 CBB7 BRF7 BHJ7 AXN7 ANR7 ADV7 TZ7 KD7 AG7:AH7 WWR983047 WMV983047 WCZ983047 VTD983047 VJH983047 UZL983047 UPP983047 UFT983047 TVX983047 TMB983047 TCF983047 SSJ983047 SIN983047 RYR983047 ROV983047 REZ983047 QVD983047 QLH983047 QBL983047 PRP983047 PHT983047 OXX983047 OOB983047 OEF983047 NUJ983047 NKN983047 NAR983047 MQV983047 MGZ983047 LXD983047 LNH983047 LDL983047 KTP983047 KJT983047 JZX983047 JQB983047 JGF983047 IWJ983047 IMN983047 ICR983047 HSV983047 HIZ983047 GZD983047 GPH983047 GFL983047 FVP983047 FLT983047 FBX983047 ESB983047 EIF983047 DYJ983047 DON983047 DER983047 CUV983047 CKZ983047 CBD983047 BRH983047 BHL983047 AXP983047 ANT983047 ADX983047 UB983047 KF983047 AJ983047 WWR917511 WMV917511 WCZ917511 VTD917511 VJH917511 UZL917511 UPP917511 UFT917511 TVX917511 TMB917511 TCF917511 SSJ917511 SIN917511 RYR917511 ROV917511 REZ917511 QVD917511 QLH917511 QBL917511 PRP917511 PHT917511 OXX917511 OOB917511 OEF917511 NUJ917511 NKN917511 NAR917511 MQV917511 MGZ917511 LXD917511 LNH917511 LDL917511 KTP917511 KJT917511 JZX917511 JQB917511 JGF917511 IWJ917511 IMN917511 ICR917511 HSV917511 HIZ917511 GZD917511 GPH917511 GFL917511 FVP917511 FLT917511 FBX917511 ESB917511 EIF917511 DYJ917511 DON917511 DER917511 CUV917511 CKZ917511 CBD917511 BRH917511 BHL917511 AXP917511 ANT917511 ADX917511 UB917511 KF917511 AJ917511 WWR851975 WMV851975 WCZ851975 VTD851975 VJH851975 UZL851975 UPP851975 UFT851975 TVX851975 TMB851975 TCF851975 SSJ851975 SIN851975 RYR851975 ROV851975 REZ851975 QVD851975 QLH851975 QBL851975 PRP851975 PHT851975 OXX851975 OOB851975 OEF851975 NUJ851975 NKN851975 NAR851975 MQV851975 MGZ851975 LXD851975 LNH851975 LDL851975 KTP851975 KJT851975 JZX851975 JQB851975 JGF851975 IWJ851975 IMN851975 ICR851975 HSV851975 HIZ851975 GZD851975 GPH851975 GFL851975 FVP851975 FLT851975 FBX851975 ESB851975 EIF851975 DYJ851975 DON851975 DER851975 CUV851975 CKZ851975 CBD851975 BRH851975 BHL851975 AXP851975 ANT851975 ADX851975 UB851975 KF851975 AJ851975 WWR786439 WMV786439 WCZ786439 VTD786439 VJH786439 UZL786439 UPP786439 UFT786439 TVX786439 TMB786439 TCF786439 SSJ786439 SIN786439 RYR786439 ROV786439 REZ786439 QVD786439 QLH786439 QBL786439 PRP786439 PHT786439 OXX786439 OOB786439 OEF786439 NUJ786439 NKN786439 NAR786439 MQV786439 MGZ786439 LXD786439 LNH786439 LDL786439 KTP786439 KJT786439 JZX786439 JQB786439 JGF786439 IWJ786439 IMN786439 ICR786439 HSV786439 HIZ786439 GZD786439 GPH786439 GFL786439 FVP786439 FLT786439 FBX786439 ESB786439 EIF786439 DYJ786439 DON786439 DER786439 CUV786439 CKZ786439 CBD786439 BRH786439 BHL786439 AXP786439 ANT786439 ADX786439 UB786439 KF786439 AJ786439 WWR720903 WMV720903 WCZ720903 VTD720903 VJH720903 UZL720903 UPP720903 UFT720903 TVX720903 TMB720903 TCF720903 SSJ720903 SIN720903 RYR720903 ROV720903 REZ720903 QVD720903 QLH720903 QBL720903 PRP720903 PHT720903 OXX720903 OOB720903 OEF720903 NUJ720903 NKN720903 NAR720903 MQV720903 MGZ720903 LXD720903 LNH720903 LDL720903 KTP720903 KJT720903 JZX720903 JQB720903 JGF720903 IWJ720903 IMN720903 ICR720903 HSV720903 HIZ720903 GZD720903 GPH720903 GFL720903 FVP720903 FLT720903 FBX720903 ESB720903 EIF720903 DYJ720903 DON720903 DER720903 CUV720903 CKZ720903 CBD720903 BRH720903 BHL720903 AXP720903 ANT720903 ADX720903 UB720903 KF720903 AJ720903 WWR655367 WMV655367 WCZ655367 VTD655367 VJH655367 UZL655367 UPP655367 UFT655367 TVX655367 TMB655367 TCF655367 SSJ655367 SIN655367 RYR655367 ROV655367 REZ655367 QVD655367 QLH655367 QBL655367 PRP655367 PHT655367 OXX655367 OOB655367 OEF655367 NUJ655367 NKN655367 NAR655367 MQV655367 MGZ655367 LXD655367 LNH655367 LDL655367 KTP655367 KJT655367 JZX655367 JQB655367 JGF655367 IWJ655367 IMN655367 ICR655367 HSV655367 HIZ655367 GZD655367 GPH655367 GFL655367 FVP655367 FLT655367 FBX655367 ESB655367 EIF655367 DYJ655367 DON655367 DER655367 CUV655367 CKZ655367 CBD655367 BRH655367 BHL655367 AXP655367 ANT655367 ADX655367 UB655367 KF655367 AJ655367 WWR589831 WMV589831 WCZ589831 VTD589831 VJH589831 UZL589831 UPP589831 UFT589831 TVX589831 TMB589831 TCF589831 SSJ589831 SIN589831 RYR589831 ROV589831 REZ589831 QVD589831 QLH589831 QBL589831 PRP589831 PHT589831 OXX589831 OOB589831 OEF589831 NUJ589831 NKN589831 NAR589831 MQV589831 MGZ589831 LXD589831 LNH589831 LDL589831 KTP589831 KJT589831 JZX589831 JQB589831 JGF589831 IWJ589831 IMN589831 ICR589831 HSV589831 HIZ589831 GZD589831 GPH589831 GFL589831 FVP589831 FLT589831 FBX589831 ESB589831 EIF589831 DYJ589831 DON589831 DER589831 CUV589831 CKZ589831 CBD589831 BRH589831 BHL589831 AXP589831 ANT589831 ADX589831 UB589831 KF589831 AJ589831 WWR524295 WMV524295 WCZ524295 VTD524295 VJH524295 UZL524295 UPP524295 UFT524295 TVX524295 TMB524295 TCF524295 SSJ524295 SIN524295 RYR524295 ROV524295 REZ524295 QVD524295 QLH524295 QBL524295 PRP524295 PHT524295 OXX524295 OOB524295 OEF524295 NUJ524295 NKN524295 NAR524295 MQV524295 MGZ524295 LXD524295 LNH524295 LDL524295 KTP524295 KJT524295 JZX524295 JQB524295 JGF524295 IWJ524295 IMN524295 ICR524295 HSV524295 HIZ524295 GZD524295 GPH524295 GFL524295 FVP524295 FLT524295 FBX524295 ESB524295 EIF524295 DYJ524295 DON524295 DER524295 CUV524295 CKZ524295 CBD524295 BRH524295 BHL524295 AXP524295 ANT524295 ADX524295 UB524295 KF524295 AJ524295 WWR458759 WMV458759 WCZ458759 VTD458759 VJH458759 UZL458759 UPP458759 UFT458759 TVX458759 TMB458759 TCF458759 SSJ458759 SIN458759 RYR458759 ROV458759 REZ458759 QVD458759 QLH458759 QBL458759 PRP458759 PHT458759 OXX458759 OOB458759 OEF458759 NUJ458759 NKN458759 NAR458759 MQV458759 MGZ458759 LXD458759 LNH458759 LDL458759 KTP458759 KJT458759 JZX458759 JQB458759 JGF458759 IWJ458759 IMN458759 ICR458759 HSV458759 HIZ458759 GZD458759 GPH458759 GFL458759 FVP458759 FLT458759 FBX458759 ESB458759 EIF458759 DYJ458759 DON458759 DER458759 CUV458759 CKZ458759 CBD458759 BRH458759 BHL458759 AXP458759 ANT458759 ADX458759 UB458759 KF458759 AJ458759 WWR393223 WMV393223 WCZ393223 VTD393223 VJH393223 UZL393223 UPP393223 UFT393223 TVX393223 TMB393223 TCF393223 SSJ393223 SIN393223 RYR393223 ROV393223 REZ393223 QVD393223 QLH393223 QBL393223 PRP393223 PHT393223 OXX393223 OOB393223 OEF393223 NUJ393223 NKN393223 NAR393223 MQV393223 MGZ393223 LXD393223 LNH393223 LDL393223 KTP393223 KJT393223 JZX393223 JQB393223 JGF393223 IWJ393223 IMN393223 ICR393223 HSV393223 HIZ393223 GZD393223 GPH393223 GFL393223 FVP393223 FLT393223 FBX393223 ESB393223 EIF393223 DYJ393223 DON393223 DER393223 CUV393223 CKZ393223 CBD393223 BRH393223 BHL393223 AXP393223 ANT393223 ADX393223 UB393223 KF393223 AJ393223 WWR327687 WMV327687 WCZ327687 VTD327687 VJH327687 UZL327687 UPP327687 UFT327687 TVX327687 TMB327687 TCF327687 SSJ327687 SIN327687 RYR327687 ROV327687 REZ327687 QVD327687 QLH327687 QBL327687 PRP327687 PHT327687 OXX327687 OOB327687 OEF327687 NUJ327687 NKN327687 NAR327687 MQV327687 MGZ327687 LXD327687 LNH327687 LDL327687 KTP327687 KJT327687 JZX327687 JQB327687 JGF327687 IWJ327687 IMN327687 ICR327687 HSV327687 HIZ327687 GZD327687 GPH327687 GFL327687 FVP327687 FLT327687 FBX327687 ESB327687 EIF327687 DYJ327687 DON327687 DER327687 CUV327687 CKZ327687 CBD327687 BRH327687 BHL327687 AXP327687 ANT327687 ADX327687 UB327687 KF327687 AJ327687 WWR262151 WMV262151 WCZ262151 VTD262151 VJH262151 UZL262151 UPP262151 UFT262151 TVX262151 TMB262151 TCF262151 SSJ262151 SIN262151 RYR262151 ROV262151 REZ262151 QVD262151 QLH262151 QBL262151 PRP262151 PHT262151 OXX262151 OOB262151 OEF262151 NUJ262151 NKN262151 NAR262151 MQV262151 MGZ262151 LXD262151 LNH262151 LDL262151 KTP262151 KJT262151 JZX262151 JQB262151 JGF262151 IWJ262151 IMN262151 ICR262151 HSV262151 HIZ262151 GZD262151 GPH262151 GFL262151 FVP262151 FLT262151 FBX262151 ESB262151 EIF262151 DYJ262151 DON262151 DER262151 CUV262151 CKZ262151 CBD262151 BRH262151 BHL262151 AXP262151 ANT262151 ADX262151 UB262151 KF262151 AJ262151 WWR196615 WMV196615 WCZ196615 VTD196615 VJH196615 UZL196615 UPP196615 UFT196615 TVX196615 TMB196615 TCF196615 SSJ196615 SIN196615 RYR196615 ROV196615 REZ196615 QVD196615 QLH196615 QBL196615 PRP196615 PHT196615 OXX196615 OOB196615 OEF196615 NUJ196615 NKN196615 NAR196615 MQV196615 MGZ196615 LXD196615 LNH196615 LDL196615 KTP196615 KJT196615 JZX196615 JQB196615 JGF196615 IWJ196615 IMN196615 ICR196615 HSV196615 HIZ196615 GZD196615 GPH196615 GFL196615 FVP196615 FLT196615 FBX196615 ESB196615 EIF196615 DYJ196615 DON196615 DER196615 CUV196615 CKZ196615 CBD196615 BRH196615 BHL196615 AXP196615 ANT196615 ADX196615 UB196615 KF196615 AJ196615 WWR131079 WMV131079 WCZ131079 VTD131079 VJH131079 UZL131079 UPP131079 UFT131079 TVX131079 TMB131079 TCF131079 SSJ131079 SIN131079 RYR131079 ROV131079 REZ131079 QVD131079 QLH131079 QBL131079 PRP131079 PHT131079 OXX131079 OOB131079 OEF131079 NUJ131079 NKN131079 NAR131079 MQV131079 MGZ131079 LXD131079 LNH131079 LDL131079 KTP131079 KJT131079 JZX131079 JQB131079 JGF131079 IWJ131079 IMN131079 ICR131079 HSV131079 HIZ131079 GZD131079 GPH131079 GFL131079 FVP131079 FLT131079 FBX131079 ESB131079 EIF131079 DYJ131079 DON131079 DER131079 CUV131079 CKZ131079 CBD131079 BRH131079 BHL131079 AXP131079 ANT131079 ADX131079 UB131079 KF131079 AJ131079 WWR65543 WMV65543 WCZ65543 VTD65543 VJH65543 UZL65543 UPP65543 UFT65543 TVX65543 TMB65543 TCF65543 SSJ65543 SIN65543 RYR65543 ROV65543 REZ65543 QVD65543 QLH65543 QBL65543 PRP65543 PHT65543 OXX65543 OOB65543 OEF65543 NUJ65543 NKN65543 NAR65543 MQV65543 MGZ65543 LXD65543 LNH65543 LDL65543 KTP65543 KJT65543 JZX65543 JQB65543 JGF65543 IWJ65543 IMN65543 ICR65543 HSV65543 HIZ65543 GZD65543 GPH65543 GFL65543 FVP65543 FLT65543 FBX65543 ESB65543 EIF65543 DYJ65543 DON65543 DER65543 CUV65543 CKZ65543 CBD65543 BRH65543 BHL65543 AXP65543 ANT65543 ADX65543 UB65543 KF65543 AJ65543 WWR7 WMV7 WCZ7 VTD7 VJH7 UZL7 UPP7 UFT7 TVX7 TMB7 TCF7 SSJ7 SIN7 RYR7 ROV7 REZ7 QVD7 QLH7 QBL7 PRP7 PHT7 OXX7 OOB7 OEF7 NUJ7 NKN7 NAR7 MQV7 MGZ7 LXD7 LNH7 LDL7 KTP7 KJT7 JZX7 JQB7 JGF7 IWJ7 IMN7 ICR7 HSV7 HIZ7 GZD7 GPH7 GFL7 FVP7 FLT7 FBX7 ESB7 EIF7 DYJ7 DON7 DER7 CUV7 CKZ7 CBD7 BRH7 BHL7 AXP7 ANT7 ADX7 UB7 KF7 AJ7 WVV983047 WLZ983047 WCD983047 VSH983047 VIL983047 UYP983047 UOT983047 UEX983047 TVB983047 TLF983047 TBJ983047 SRN983047 SHR983047 RXV983047 RNZ983047 RED983047 QUH983047 QKL983047 QAP983047 PQT983047 PGX983047 OXB983047 ONF983047 ODJ983047 NTN983047 NJR983047 MZV983047 MPZ983047 MGD983047 LWH983047 LML983047 LCP983047 KST983047 KIX983047 JZB983047 JPF983047 JFJ983047 IVN983047 ILR983047 IBV983047 HRZ983047 HID983047 GYH983047 GOL983047 GEP983047 FUT983047 FKX983047 FBB983047 ERF983047 EHJ983047 DXN983047 DNR983047 DDV983047 CTZ983047 CKD983047 CAH983047 BQL983047 BGP983047 AWT983047 AMX983047 ADB983047 TF983047 JJ983047 M983047 WVV917511 WLZ917511 WCD917511 VSH917511 VIL917511 UYP917511 UOT917511 UEX917511 TVB917511 TLF917511 TBJ917511 SRN917511 SHR917511 RXV917511 RNZ917511 RED917511 QUH917511 QKL917511 QAP917511 PQT917511 PGX917511 OXB917511 ONF917511 ODJ917511 NTN917511 NJR917511 MZV917511 MPZ917511 MGD917511 LWH917511 LML917511 LCP917511 KST917511 KIX917511 JZB917511 JPF917511 JFJ917511 IVN917511 ILR917511 IBV917511 HRZ917511 HID917511 GYH917511 GOL917511 GEP917511 FUT917511 FKX917511 FBB917511 ERF917511 EHJ917511 DXN917511 DNR917511 DDV917511 CTZ917511 CKD917511 CAH917511 BQL917511 BGP917511 AWT917511 AMX917511 ADB917511 TF917511 JJ917511 M917511 WVV851975 WLZ851975 WCD851975 VSH851975 VIL851975 UYP851975 UOT851975 UEX851975 TVB851975 TLF851975 TBJ851975 SRN851975 SHR851975 RXV851975 RNZ851975 RED851975 QUH851975 QKL851975 QAP851975 PQT851975 PGX851975 OXB851975 ONF851975 ODJ851975 NTN851975 NJR851975 MZV851975 MPZ851975 MGD851975 LWH851975 LML851975 LCP851975 KST851975 KIX851975 JZB851975 JPF851975 JFJ851975 IVN851975 ILR851975 IBV851975 HRZ851975 HID851975 GYH851975 GOL851975 GEP851975 FUT851975 FKX851975 FBB851975 ERF851975 EHJ851975 DXN851975 DNR851975 DDV851975 CTZ851975 CKD851975 CAH851975 BQL851975 BGP851975 AWT851975 AMX851975 ADB851975 TF851975 JJ851975 M851975 WVV786439 WLZ786439 WCD786439 VSH786439 VIL786439 UYP786439 UOT786439 UEX786439 TVB786439 TLF786439 TBJ786439 SRN786439 SHR786439 RXV786439 RNZ786439 RED786439 QUH786439 QKL786439 QAP786439 PQT786439 PGX786439 OXB786439 ONF786439 ODJ786439 NTN786439 NJR786439 MZV786439 MPZ786439 MGD786439 LWH786439 LML786439 LCP786439 KST786439 KIX786439 JZB786439 JPF786439 JFJ786439 IVN786439 ILR786439 IBV786439 HRZ786439 HID786439 GYH786439 GOL786439 GEP786439 FUT786439 FKX786439 FBB786439 ERF786439 EHJ786439 DXN786439 DNR786439 DDV786439 CTZ786439 CKD786439 CAH786439 BQL786439 BGP786439 AWT786439 AMX786439 ADB786439 TF786439 JJ786439 M786439 WVV720903 WLZ720903 WCD720903 VSH720903 VIL720903 UYP720903 UOT720903 UEX720903 TVB720903 TLF720903 TBJ720903 SRN720903 SHR720903 RXV720903 RNZ720903 RED720903 QUH720903 QKL720903 QAP720903 PQT720903 PGX720903 OXB720903 ONF720903 ODJ720903 NTN720903 NJR720903 MZV720903 MPZ720903 MGD720903 LWH720903 LML720903 LCP720903 KST720903 KIX720903 JZB720903 JPF720903 JFJ720903 IVN720903 ILR720903 IBV720903 HRZ720903 HID720903 GYH720903 GOL720903 GEP720903 FUT720903 FKX720903 FBB720903 ERF720903 EHJ720903 DXN720903 DNR720903 DDV720903 CTZ720903 CKD720903 CAH720903 BQL720903 BGP720903 AWT720903 AMX720903 ADB720903 TF720903 JJ720903 M720903 WVV655367 WLZ655367 WCD655367 VSH655367 VIL655367 UYP655367 UOT655367 UEX655367 TVB655367 TLF655367 TBJ655367 SRN655367 SHR655367 RXV655367 RNZ655367 RED655367 QUH655367 QKL655367 QAP655367 PQT655367 PGX655367 OXB655367 ONF655367 ODJ655367 NTN655367 NJR655367 MZV655367 MPZ655367 MGD655367 LWH655367 LML655367 LCP655367 KST655367 KIX655367 JZB655367 JPF655367 JFJ655367 IVN655367 ILR655367 IBV655367 HRZ655367 HID655367 GYH655367 GOL655367 GEP655367 FUT655367 FKX655367 FBB655367 ERF655367 EHJ655367 DXN655367 DNR655367 DDV655367 CTZ655367 CKD655367 CAH655367 BQL655367 BGP655367 AWT655367 AMX655367 ADB655367 TF655367 JJ655367 M655367 WVV589831 WLZ589831 WCD589831 VSH589831 VIL589831 UYP589831 UOT589831 UEX589831 TVB589831 TLF589831 TBJ589831 SRN589831 SHR589831 RXV589831 RNZ589831 RED589831 QUH589831 QKL589831 QAP589831 PQT589831 PGX589831 OXB589831 ONF589831 ODJ589831 NTN589831 NJR589831 MZV589831 MPZ589831 MGD589831 LWH589831 LML589831 LCP589831 KST589831 KIX589831 JZB589831 JPF589831 JFJ589831 IVN589831 ILR589831 IBV589831 HRZ589831 HID589831 GYH589831 GOL589831 GEP589831 FUT589831 FKX589831 FBB589831 ERF589831 EHJ589831 DXN589831 DNR589831 DDV589831 CTZ589831 CKD589831 CAH589831 BQL589831 BGP589831 AWT589831 AMX589831 ADB589831 TF589831 JJ589831 M589831 WVV524295 WLZ524295 WCD524295 VSH524295 VIL524295 UYP524295 UOT524295 UEX524295 TVB524295 TLF524295 TBJ524295 SRN524295 SHR524295 RXV524295 RNZ524295 RED524295 QUH524295 QKL524295 QAP524295 PQT524295 PGX524295 OXB524295 ONF524295 ODJ524295 NTN524295 NJR524295 MZV524295 MPZ524295 MGD524295 LWH524295 LML524295 LCP524295 KST524295 KIX524295 JZB524295 JPF524295 JFJ524295 IVN524295 ILR524295 IBV524295 HRZ524295 HID524295 GYH524295 GOL524295 GEP524295 FUT524295 FKX524295 FBB524295 ERF524295 EHJ524295 DXN524295 DNR524295 DDV524295 CTZ524295 CKD524295 CAH524295 BQL524295 BGP524295 AWT524295 AMX524295 ADB524295 TF524295 JJ524295 M524295 WVV458759 WLZ458759 WCD458759 VSH458759 VIL458759 UYP458759 UOT458759 UEX458759 TVB458759 TLF458759 TBJ458759 SRN458759 SHR458759 RXV458759 RNZ458759 RED458759 QUH458759 QKL458759 QAP458759 PQT458759 PGX458759 OXB458759 ONF458759 ODJ458759 NTN458759 NJR458759 MZV458759 MPZ458759 MGD458759 LWH458759 LML458759 LCP458759 KST458759 KIX458759 JZB458759 JPF458759 JFJ458759 IVN458759 ILR458759 IBV458759 HRZ458759 HID458759 GYH458759 GOL458759 GEP458759 FUT458759 FKX458759 FBB458759 ERF458759 EHJ458759 DXN458759 DNR458759 DDV458759 CTZ458759 CKD458759 CAH458759 BQL458759 BGP458759 AWT458759 AMX458759 ADB458759 TF458759 JJ458759 M458759 WVV393223 WLZ393223 WCD393223 VSH393223 VIL393223 UYP393223 UOT393223 UEX393223 TVB393223 TLF393223 TBJ393223 SRN393223 SHR393223 RXV393223 RNZ393223 RED393223 QUH393223 QKL393223 QAP393223 PQT393223 PGX393223 OXB393223 ONF393223 ODJ393223 NTN393223 NJR393223 MZV393223 MPZ393223 MGD393223 LWH393223 LML393223 LCP393223 KST393223 KIX393223 JZB393223 JPF393223 JFJ393223 IVN393223 ILR393223 IBV393223 HRZ393223 HID393223 GYH393223 GOL393223 GEP393223 FUT393223 FKX393223 FBB393223 ERF393223 EHJ393223 DXN393223 DNR393223 DDV393223 CTZ393223 CKD393223 CAH393223 BQL393223 BGP393223 AWT393223 AMX393223 ADB393223 TF393223 JJ393223 M393223 WVV327687 WLZ327687 WCD327687 VSH327687 VIL327687 UYP327687 UOT327687 UEX327687 TVB327687 TLF327687 TBJ327687 SRN327687 SHR327687 RXV327687 RNZ327687 RED327687 QUH327687 QKL327687 QAP327687 PQT327687 PGX327687 OXB327687 ONF327687 ODJ327687 NTN327687 NJR327687 MZV327687 MPZ327687 MGD327687 LWH327687 LML327687 LCP327687 KST327687 KIX327687 JZB327687 JPF327687 JFJ327687 IVN327687 ILR327687 IBV327687 HRZ327687 HID327687 GYH327687 GOL327687 GEP327687 FUT327687 FKX327687 FBB327687 ERF327687 EHJ327687 DXN327687 DNR327687 DDV327687 CTZ327687 CKD327687 CAH327687 BQL327687 BGP327687 AWT327687 AMX327687 ADB327687 TF327687 JJ327687 M327687 WVV262151 WLZ262151 WCD262151 VSH262151 VIL262151 UYP262151 UOT262151 UEX262151 TVB262151 TLF262151 TBJ262151 SRN262151 SHR262151 RXV262151 RNZ262151 RED262151 QUH262151 QKL262151 QAP262151 PQT262151 PGX262151 OXB262151 ONF262151 ODJ262151 NTN262151 NJR262151 MZV262151 MPZ262151 MGD262151 LWH262151 LML262151 LCP262151 KST262151 KIX262151 JZB262151 JPF262151 JFJ262151 IVN262151 ILR262151 IBV262151 HRZ262151 HID262151 GYH262151 GOL262151 GEP262151 FUT262151 FKX262151 FBB262151 ERF262151 EHJ262151 DXN262151 DNR262151 DDV262151 CTZ262151 CKD262151 CAH262151 BQL262151 BGP262151 AWT262151 AMX262151 ADB262151 TF262151 JJ262151 M262151 WVV196615 WLZ196615 WCD196615 VSH196615 VIL196615 UYP196615 UOT196615 UEX196615 TVB196615 TLF196615 TBJ196615 SRN196615 SHR196615 RXV196615 RNZ196615 RED196615 QUH196615 QKL196615 QAP196615 PQT196615 PGX196615 OXB196615 ONF196615 ODJ196615 NTN196615 NJR196615 MZV196615 MPZ196615 MGD196615 LWH196615 LML196615 LCP196615 KST196615 KIX196615 JZB196615 JPF196615 JFJ196615 IVN196615 ILR196615 IBV196615 HRZ196615 HID196615 GYH196615 GOL196615 GEP196615 FUT196615 FKX196615 FBB196615 ERF196615 EHJ196615 DXN196615 DNR196615 DDV196615 CTZ196615 CKD196615 CAH196615 BQL196615 BGP196615 AWT196615 AMX196615 ADB196615 TF196615 JJ196615 M196615 WVV131079 WLZ131079 WCD131079 VSH131079 VIL131079 UYP131079 UOT131079 UEX131079 TVB131079 TLF131079 TBJ131079 SRN131079 SHR131079 RXV131079 RNZ131079 RED131079 QUH131079 QKL131079 QAP131079 PQT131079 PGX131079 OXB131079 ONF131079 ODJ131079 NTN131079 NJR131079 MZV131079 MPZ131079 MGD131079 LWH131079 LML131079 LCP131079 KST131079 KIX131079 JZB131079 JPF131079 JFJ131079 IVN131079 ILR131079 IBV131079 HRZ131079 HID131079 GYH131079 GOL131079 GEP131079 FUT131079 FKX131079 FBB131079 ERF131079 EHJ131079 DXN131079 DNR131079 DDV131079 CTZ131079 CKD131079 CAH131079 BQL131079 BGP131079 AWT131079 AMX131079 ADB131079 TF131079 JJ131079 M131079 WVV65543 WLZ65543 WCD65543 VSH65543 VIL65543 UYP65543 UOT65543 UEX65543 TVB65543 TLF65543 TBJ65543 SRN65543 SHR65543 RXV65543 RNZ65543 RED65543 QUH65543 QKL65543 QAP65543 PQT65543 PGX65543 OXB65543 ONF65543 ODJ65543 NTN65543 NJR65543 MZV65543 MPZ65543 MGD65543 LWH65543 LML65543 LCP65543 KST65543 KIX65543 JZB65543 JPF65543 JFJ65543 IVN65543 ILR65543 IBV65543 HRZ65543 HID65543 GYH65543 GOL65543 GEP65543 FUT65543 FKX65543 FBB65543 ERF65543 EHJ65543 DXN65543 DNR65543 DDV65543 CTZ65543 CKD65543 CAH65543 BQL65543 BGP65543 AWT65543 AMX65543 ADB65543 TF65543 JJ65543 M65543 WVV7 WLZ7 WCD7 VSH7 VIL7 UYP7 UOT7 UEX7 TVB7 TLF7 TBJ7 SRN7 SHR7 RXV7 RNZ7 RED7 QUH7 QKL7 QAP7 PQT7 PGX7 OXB7 ONF7 ODJ7 NTN7 NJR7 MZV7 MPZ7 MGD7 LWH7 LML7 LCP7 KST7 KIX7 JZB7 JPF7 JFJ7 IVN7 ILR7 IBV7 HRZ7 HID7 GYH7 GOL7 GEP7 FUT7 FKX7 FBB7 ERF7 EHJ7 DXN7 DNR7 DDV7 CTZ7 CKD7 CAH7 BQL7 BGP7 AWT7 AMX7 ADB7 TF7 JJ7 M7 WVX983047:WVZ983047 WMB983047:WMD983047 WCF983047:WCH983047 VSJ983047:VSL983047 VIN983047:VIP983047 UYR983047:UYT983047 UOV983047:UOX983047 UEZ983047:UFB983047 TVD983047:TVF983047 TLH983047:TLJ983047 TBL983047:TBN983047 SRP983047:SRR983047 SHT983047:SHV983047 RXX983047:RXZ983047 ROB983047:ROD983047 REF983047:REH983047 QUJ983047:QUL983047 QKN983047:QKP983047 QAR983047:QAT983047 PQV983047:PQX983047 PGZ983047:PHB983047 OXD983047:OXF983047 ONH983047:ONJ983047 ODL983047:ODN983047 NTP983047:NTR983047 NJT983047:NJV983047 MZX983047:MZZ983047 MQB983047:MQD983047 MGF983047:MGH983047 LWJ983047:LWL983047 LMN983047:LMP983047 LCR983047:LCT983047 KSV983047:KSX983047 KIZ983047:KJB983047 JZD983047:JZF983047 JPH983047:JPJ983047 JFL983047:JFN983047 IVP983047:IVR983047 ILT983047:ILV983047 IBX983047:IBZ983047 HSB983047:HSD983047 HIF983047:HIH983047 GYJ983047:GYL983047 GON983047:GOP983047 GER983047:GET983047 FUV983047:FUX983047 FKZ983047:FLB983047 FBD983047:FBF983047 ERH983047:ERJ983047 EHL983047:EHN983047 DXP983047:DXR983047 DNT983047:DNV983047 DDX983047:DDZ983047 CUB983047:CUD983047 CKF983047:CKH983047 CAJ983047:CAL983047 BQN983047:BQP983047 BGR983047:BGT983047 AWV983047:AWX983047 AMZ983047:ANB983047 ADD983047:ADF983047 TH983047:TJ983047 JL983047:JN983047 WVX917511:WVZ917511 WMB917511:WMD917511 WCF917511:WCH917511 VSJ917511:VSL917511 VIN917511:VIP917511 UYR917511:UYT917511 UOV917511:UOX917511 UEZ917511:UFB917511 TVD917511:TVF917511 TLH917511:TLJ917511 TBL917511:TBN917511 SRP917511:SRR917511 SHT917511:SHV917511 RXX917511:RXZ917511 ROB917511:ROD917511 REF917511:REH917511 QUJ917511:QUL917511 QKN917511:QKP917511 QAR917511:QAT917511 PQV917511:PQX917511 PGZ917511:PHB917511 OXD917511:OXF917511 ONH917511:ONJ917511 ODL917511:ODN917511 NTP917511:NTR917511 NJT917511:NJV917511 MZX917511:MZZ917511 MQB917511:MQD917511 MGF917511:MGH917511 LWJ917511:LWL917511 LMN917511:LMP917511 LCR917511:LCT917511 KSV917511:KSX917511 KIZ917511:KJB917511 JZD917511:JZF917511 JPH917511:JPJ917511 JFL917511:JFN917511 IVP917511:IVR917511 ILT917511:ILV917511 IBX917511:IBZ917511 HSB917511:HSD917511 HIF917511:HIH917511 GYJ917511:GYL917511 GON917511:GOP917511 GER917511:GET917511 FUV917511:FUX917511 FKZ917511:FLB917511 FBD917511:FBF917511 ERH917511:ERJ917511 EHL917511:EHN917511 DXP917511:DXR917511 DNT917511:DNV917511 DDX917511:DDZ917511 CUB917511:CUD917511 CKF917511:CKH917511 CAJ917511:CAL917511 BQN917511:BQP917511 BGR917511:BGT917511 AWV917511:AWX917511 AMZ917511:ANB917511 ADD917511:ADF917511 TH917511:TJ917511 JL917511:JN917511 WVX851975:WVZ851975 WMB851975:WMD851975 WCF851975:WCH851975 VSJ851975:VSL851975 VIN851975:VIP851975 UYR851975:UYT851975 UOV851975:UOX851975 UEZ851975:UFB851975 TVD851975:TVF851975 TLH851975:TLJ851975 TBL851975:TBN851975 SRP851975:SRR851975 SHT851975:SHV851975 RXX851975:RXZ851975 ROB851975:ROD851975 REF851975:REH851975 QUJ851975:QUL851975 QKN851975:QKP851975 QAR851975:QAT851975 PQV851975:PQX851975 PGZ851975:PHB851975 OXD851975:OXF851975 ONH851975:ONJ851975 ODL851975:ODN851975 NTP851975:NTR851975 NJT851975:NJV851975 MZX851975:MZZ851975 MQB851975:MQD851975 MGF851975:MGH851975 LWJ851975:LWL851975 LMN851975:LMP851975 LCR851975:LCT851975 KSV851975:KSX851975 KIZ851975:KJB851975 JZD851975:JZF851975 JPH851975:JPJ851975 JFL851975:JFN851975 IVP851975:IVR851975 ILT851975:ILV851975 IBX851975:IBZ851975 HSB851975:HSD851975 HIF851975:HIH851975 GYJ851975:GYL851975 GON851975:GOP851975 GER851975:GET851975 FUV851975:FUX851975 FKZ851975:FLB851975 FBD851975:FBF851975 ERH851975:ERJ851975 EHL851975:EHN851975 DXP851975:DXR851975 DNT851975:DNV851975 DDX851975:DDZ851975 CUB851975:CUD851975 CKF851975:CKH851975 CAJ851975:CAL851975 BQN851975:BQP851975 BGR851975:BGT851975 AWV851975:AWX851975 AMZ851975:ANB851975 ADD851975:ADF851975 TH851975:TJ851975 JL851975:JN851975 WVX786439:WVZ786439 WMB786439:WMD786439 WCF786439:WCH786439 VSJ786439:VSL786439 VIN786439:VIP786439 UYR786439:UYT786439 UOV786439:UOX786439 UEZ786439:UFB786439 TVD786439:TVF786439 TLH786439:TLJ786439 TBL786439:TBN786439 SRP786439:SRR786439 SHT786439:SHV786439 RXX786439:RXZ786439 ROB786439:ROD786439 REF786439:REH786439 QUJ786439:QUL786439 QKN786439:QKP786439 QAR786439:QAT786439 PQV786439:PQX786439 PGZ786439:PHB786439 OXD786439:OXF786439 ONH786439:ONJ786439 ODL786439:ODN786439 NTP786439:NTR786439 NJT786439:NJV786439 MZX786439:MZZ786439 MQB786439:MQD786439 MGF786439:MGH786439 LWJ786439:LWL786439 LMN786439:LMP786439 LCR786439:LCT786439 KSV786439:KSX786439 KIZ786439:KJB786439 JZD786439:JZF786439 JPH786439:JPJ786439 JFL786439:JFN786439 IVP786439:IVR786439 ILT786439:ILV786439 IBX786439:IBZ786439 HSB786439:HSD786439 HIF786439:HIH786439 GYJ786439:GYL786439 GON786439:GOP786439 GER786439:GET786439 FUV786439:FUX786439 FKZ786439:FLB786439 FBD786439:FBF786439 ERH786439:ERJ786439 EHL786439:EHN786439 DXP786439:DXR786439 DNT786439:DNV786439 DDX786439:DDZ786439 CUB786439:CUD786439 CKF786439:CKH786439 CAJ786439:CAL786439 BQN786439:BQP786439 BGR786439:BGT786439 AWV786439:AWX786439 AMZ786439:ANB786439 ADD786439:ADF786439 TH786439:TJ786439 JL786439:JN786439 WVX720903:WVZ720903 WMB720903:WMD720903 WCF720903:WCH720903 VSJ720903:VSL720903 VIN720903:VIP720903 UYR720903:UYT720903 UOV720903:UOX720903 UEZ720903:UFB720903 TVD720903:TVF720903 TLH720903:TLJ720903 TBL720903:TBN720903 SRP720903:SRR720903 SHT720903:SHV720903 RXX720903:RXZ720903 ROB720903:ROD720903 REF720903:REH720903 QUJ720903:QUL720903 QKN720903:QKP720903 QAR720903:QAT720903 PQV720903:PQX720903 PGZ720903:PHB720903 OXD720903:OXF720903 ONH720903:ONJ720903 ODL720903:ODN720903 NTP720903:NTR720903 NJT720903:NJV720903 MZX720903:MZZ720903 MQB720903:MQD720903 MGF720903:MGH720903 LWJ720903:LWL720903 LMN720903:LMP720903 LCR720903:LCT720903 KSV720903:KSX720903 KIZ720903:KJB720903 JZD720903:JZF720903 JPH720903:JPJ720903 JFL720903:JFN720903 IVP720903:IVR720903 ILT720903:ILV720903 IBX720903:IBZ720903 HSB720903:HSD720903 HIF720903:HIH720903 GYJ720903:GYL720903 GON720903:GOP720903 GER720903:GET720903 FUV720903:FUX720903 FKZ720903:FLB720903 FBD720903:FBF720903 ERH720903:ERJ720903 EHL720903:EHN720903 DXP720903:DXR720903 DNT720903:DNV720903 DDX720903:DDZ720903 CUB720903:CUD720903 CKF720903:CKH720903 CAJ720903:CAL720903 BQN720903:BQP720903 BGR720903:BGT720903 AWV720903:AWX720903 AMZ720903:ANB720903 ADD720903:ADF720903 TH720903:TJ720903 JL720903:JN720903 WVX655367:WVZ655367 WMB655367:WMD655367 WCF655367:WCH655367 VSJ655367:VSL655367 VIN655367:VIP655367 UYR655367:UYT655367 UOV655367:UOX655367 UEZ655367:UFB655367 TVD655367:TVF655367 TLH655367:TLJ655367 TBL655367:TBN655367 SRP655367:SRR655367 SHT655367:SHV655367 RXX655367:RXZ655367 ROB655367:ROD655367 REF655367:REH655367 QUJ655367:QUL655367 QKN655367:QKP655367 QAR655367:QAT655367 PQV655367:PQX655367 PGZ655367:PHB655367 OXD655367:OXF655367 ONH655367:ONJ655367 ODL655367:ODN655367 NTP655367:NTR655367 NJT655367:NJV655367 MZX655367:MZZ655367 MQB655367:MQD655367 MGF655367:MGH655367 LWJ655367:LWL655367 LMN655367:LMP655367 LCR655367:LCT655367 KSV655367:KSX655367 KIZ655367:KJB655367 JZD655367:JZF655367 JPH655367:JPJ655367 JFL655367:JFN655367 IVP655367:IVR655367 ILT655367:ILV655367 IBX655367:IBZ655367 HSB655367:HSD655367 HIF655367:HIH655367 GYJ655367:GYL655367 GON655367:GOP655367 GER655367:GET655367 FUV655367:FUX655367 FKZ655367:FLB655367 FBD655367:FBF655367 ERH655367:ERJ655367 EHL655367:EHN655367 DXP655367:DXR655367 DNT655367:DNV655367 DDX655367:DDZ655367 CUB655367:CUD655367 CKF655367:CKH655367 CAJ655367:CAL655367 BQN655367:BQP655367 BGR655367:BGT655367 AWV655367:AWX655367 AMZ655367:ANB655367 ADD655367:ADF655367 TH655367:TJ655367 JL655367:JN655367 WVX589831:WVZ589831 WMB589831:WMD589831 WCF589831:WCH589831 VSJ589831:VSL589831 VIN589831:VIP589831 UYR589831:UYT589831 UOV589831:UOX589831 UEZ589831:UFB589831 TVD589831:TVF589831 TLH589831:TLJ589831 TBL589831:TBN589831 SRP589831:SRR589831 SHT589831:SHV589831 RXX589831:RXZ589831 ROB589831:ROD589831 REF589831:REH589831 QUJ589831:QUL589831 QKN589831:QKP589831 QAR589831:QAT589831 PQV589831:PQX589831 PGZ589831:PHB589831 OXD589831:OXF589831 ONH589831:ONJ589831 ODL589831:ODN589831 NTP589831:NTR589831 NJT589831:NJV589831 MZX589831:MZZ589831 MQB589831:MQD589831 MGF589831:MGH589831 LWJ589831:LWL589831 LMN589831:LMP589831 LCR589831:LCT589831 KSV589831:KSX589831 KIZ589831:KJB589831 JZD589831:JZF589831 JPH589831:JPJ589831 JFL589831:JFN589831 IVP589831:IVR589831 ILT589831:ILV589831 IBX589831:IBZ589831 HSB589831:HSD589831 HIF589831:HIH589831 GYJ589831:GYL589831 GON589831:GOP589831 GER589831:GET589831 FUV589831:FUX589831 FKZ589831:FLB589831 FBD589831:FBF589831 ERH589831:ERJ589831 EHL589831:EHN589831 DXP589831:DXR589831 DNT589831:DNV589831 DDX589831:DDZ589831 CUB589831:CUD589831 CKF589831:CKH589831 CAJ589831:CAL589831 BQN589831:BQP589831 BGR589831:BGT589831 AWV589831:AWX589831 AMZ589831:ANB589831 ADD589831:ADF589831 TH589831:TJ589831 JL589831:JN589831 WVX524295:WVZ524295 WMB524295:WMD524295 WCF524295:WCH524295 VSJ524295:VSL524295 VIN524295:VIP524295 UYR524295:UYT524295 UOV524295:UOX524295 UEZ524295:UFB524295 TVD524295:TVF524295 TLH524295:TLJ524295 TBL524295:TBN524295 SRP524295:SRR524295 SHT524295:SHV524295 RXX524295:RXZ524295 ROB524295:ROD524295 REF524295:REH524295 QUJ524295:QUL524295 QKN524295:QKP524295 QAR524295:QAT524295 PQV524295:PQX524295 PGZ524295:PHB524295 OXD524295:OXF524295 ONH524295:ONJ524295 ODL524295:ODN524295 NTP524295:NTR524295 NJT524295:NJV524295 MZX524295:MZZ524295 MQB524295:MQD524295 MGF524295:MGH524295 LWJ524295:LWL524295 LMN524295:LMP524295 LCR524295:LCT524295 KSV524295:KSX524295 KIZ524295:KJB524295 JZD524295:JZF524295 JPH524295:JPJ524295 JFL524295:JFN524295 IVP524295:IVR524295 ILT524295:ILV524295 IBX524295:IBZ524295 HSB524295:HSD524295 HIF524295:HIH524295 GYJ524295:GYL524295 GON524295:GOP524295 GER524295:GET524295 FUV524295:FUX524295 FKZ524295:FLB524295 FBD524295:FBF524295 ERH524295:ERJ524295 EHL524295:EHN524295 DXP524295:DXR524295 DNT524295:DNV524295 DDX524295:DDZ524295 CUB524295:CUD524295 CKF524295:CKH524295 CAJ524295:CAL524295 BQN524295:BQP524295 BGR524295:BGT524295 AWV524295:AWX524295 AMZ524295:ANB524295 ADD524295:ADF524295 TH524295:TJ524295 JL524295:JN524295 WVX458759:WVZ458759 WMB458759:WMD458759 WCF458759:WCH458759 VSJ458759:VSL458759 VIN458759:VIP458759 UYR458759:UYT458759 UOV458759:UOX458759 UEZ458759:UFB458759 TVD458759:TVF458759 TLH458759:TLJ458759 TBL458759:TBN458759 SRP458759:SRR458759 SHT458759:SHV458759 RXX458759:RXZ458759 ROB458759:ROD458759 REF458759:REH458759 QUJ458759:QUL458759 QKN458759:QKP458759 QAR458759:QAT458759 PQV458759:PQX458759 PGZ458759:PHB458759 OXD458759:OXF458759 ONH458759:ONJ458759 ODL458759:ODN458759 NTP458759:NTR458759 NJT458759:NJV458759 MZX458759:MZZ458759 MQB458759:MQD458759 MGF458759:MGH458759 LWJ458759:LWL458759 LMN458759:LMP458759 LCR458759:LCT458759 KSV458759:KSX458759 KIZ458759:KJB458759 JZD458759:JZF458759 JPH458759:JPJ458759 JFL458759:JFN458759 IVP458759:IVR458759 ILT458759:ILV458759 IBX458759:IBZ458759 HSB458759:HSD458759 HIF458759:HIH458759 GYJ458759:GYL458759 GON458759:GOP458759 GER458759:GET458759 FUV458759:FUX458759 FKZ458759:FLB458759 FBD458759:FBF458759 ERH458759:ERJ458759 EHL458759:EHN458759 DXP458759:DXR458759 DNT458759:DNV458759 DDX458759:DDZ458759 CUB458759:CUD458759 CKF458759:CKH458759 CAJ458759:CAL458759 BQN458759:BQP458759 BGR458759:BGT458759 AWV458759:AWX458759 AMZ458759:ANB458759 ADD458759:ADF458759 TH458759:TJ458759 JL458759:JN458759 WVX393223:WVZ393223 WMB393223:WMD393223 WCF393223:WCH393223 VSJ393223:VSL393223 VIN393223:VIP393223 UYR393223:UYT393223 UOV393223:UOX393223 UEZ393223:UFB393223 TVD393223:TVF393223 TLH393223:TLJ393223 TBL393223:TBN393223 SRP393223:SRR393223 SHT393223:SHV393223 RXX393223:RXZ393223 ROB393223:ROD393223 REF393223:REH393223 QUJ393223:QUL393223 QKN393223:QKP393223 QAR393223:QAT393223 PQV393223:PQX393223 PGZ393223:PHB393223 OXD393223:OXF393223 ONH393223:ONJ393223 ODL393223:ODN393223 NTP393223:NTR393223 NJT393223:NJV393223 MZX393223:MZZ393223 MQB393223:MQD393223 MGF393223:MGH393223 LWJ393223:LWL393223 LMN393223:LMP393223 LCR393223:LCT393223 KSV393223:KSX393223 KIZ393223:KJB393223 JZD393223:JZF393223 JPH393223:JPJ393223 JFL393223:JFN393223 IVP393223:IVR393223 ILT393223:ILV393223 IBX393223:IBZ393223 HSB393223:HSD393223 HIF393223:HIH393223 GYJ393223:GYL393223 GON393223:GOP393223 GER393223:GET393223 FUV393223:FUX393223 FKZ393223:FLB393223 FBD393223:FBF393223 ERH393223:ERJ393223 EHL393223:EHN393223 DXP393223:DXR393223 DNT393223:DNV393223 DDX393223:DDZ393223 CUB393223:CUD393223 CKF393223:CKH393223 CAJ393223:CAL393223 BQN393223:BQP393223 BGR393223:BGT393223 AWV393223:AWX393223 AMZ393223:ANB393223 ADD393223:ADF393223 TH393223:TJ393223 JL393223:JN393223 WVX327687:WVZ327687 WMB327687:WMD327687 WCF327687:WCH327687 VSJ327687:VSL327687 VIN327687:VIP327687 UYR327687:UYT327687 UOV327687:UOX327687 UEZ327687:UFB327687 TVD327687:TVF327687 TLH327687:TLJ327687 TBL327687:TBN327687 SRP327687:SRR327687 SHT327687:SHV327687 RXX327687:RXZ327687 ROB327687:ROD327687 REF327687:REH327687 QUJ327687:QUL327687 QKN327687:QKP327687 QAR327687:QAT327687 PQV327687:PQX327687 PGZ327687:PHB327687 OXD327687:OXF327687 ONH327687:ONJ327687 ODL327687:ODN327687 NTP327687:NTR327687 NJT327687:NJV327687 MZX327687:MZZ327687 MQB327687:MQD327687 MGF327687:MGH327687 LWJ327687:LWL327687 LMN327687:LMP327687 LCR327687:LCT327687 KSV327687:KSX327687 KIZ327687:KJB327687 JZD327687:JZF327687 JPH327687:JPJ327687 JFL327687:JFN327687 IVP327687:IVR327687 ILT327687:ILV327687 IBX327687:IBZ327687 HSB327687:HSD327687 HIF327687:HIH327687 GYJ327687:GYL327687 GON327687:GOP327687 GER327687:GET327687 FUV327687:FUX327687 FKZ327687:FLB327687 FBD327687:FBF327687 ERH327687:ERJ327687 EHL327687:EHN327687 DXP327687:DXR327687 DNT327687:DNV327687 DDX327687:DDZ327687 CUB327687:CUD327687 CKF327687:CKH327687 CAJ327687:CAL327687 BQN327687:BQP327687 BGR327687:BGT327687 AWV327687:AWX327687 AMZ327687:ANB327687 ADD327687:ADF327687 TH327687:TJ327687 JL327687:JN327687 WVX262151:WVZ262151 WMB262151:WMD262151 WCF262151:WCH262151 VSJ262151:VSL262151 VIN262151:VIP262151 UYR262151:UYT262151 UOV262151:UOX262151 UEZ262151:UFB262151 TVD262151:TVF262151 TLH262151:TLJ262151 TBL262151:TBN262151 SRP262151:SRR262151 SHT262151:SHV262151 RXX262151:RXZ262151 ROB262151:ROD262151 REF262151:REH262151 QUJ262151:QUL262151 QKN262151:QKP262151 QAR262151:QAT262151 PQV262151:PQX262151 PGZ262151:PHB262151 OXD262151:OXF262151 ONH262151:ONJ262151 ODL262151:ODN262151 NTP262151:NTR262151 NJT262151:NJV262151 MZX262151:MZZ262151 MQB262151:MQD262151 MGF262151:MGH262151 LWJ262151:LWL262151 LMN262151:LMP262151 LCR262151:LCT262151 KSV262151:KSX262151 KIZ262151:KJB262151 JZD262151:JZF262151 JPH262151:JPJ262151 JFL262151:JFN262151 IVP262151:IVR262151 ILT262151:ILV262151 IBX262151:IBZ262151 HSB262151:HSD262151 HIF262151:HIH262151 GYJ262151:GYL262151 GON262151:GOP262151 GER262151:GET262151 FUV262151:FUX262151 FKZ262151:FLB262151 FBD262151:FBF262151 ERH262151:ERJ262151 EHL262151:EHN262151 DXP262151:DXR262151 DNT262151:DNV262151 DDX262151:DDZ262151 CUB262151:CUD262151 CKF262151:CKH262151 CAJ262151:CAL262151 BQN262151:BQP262151 BGR262151:BGT262151 AWV262151:AWX262151 AMZ262151:ANB262151 ADD262151:ADF262151 TH262151:TJ262151 JL262151:JN262151 WVX196615:WVZ196615 WMB196615:WMD196615 WCF196615:WCH196615 VSJ196615:VSL196615 VIN196615:VIP196615 UYR196615:UYT196615 UOV196615:UOX196615 UEZ196615:UFB196615 TVD196615:TVF196615 TLH196615:TLJ196615 TBL196615:TBN196615 SRP196615:SRR196615 SHT196615:SHV196615 RXX196615:RXZ196615 ROB196615:ROD196615 REF196615:REH196615 QUJ196615:QUL196615 QKN196615:QKP196615 QAR196615:QAT196615 PQV196615:PQX196615 PGZ196615:PHB196615 OXD196615:OXF196615 ONH196615:ONJ196615 ODL196615:ODN196615 NTP196615:NTR196615 NJT196615:NJV196615 MZX196615:MZZ196615 MQB196615:MQD196615 MGF196615:MGH196615 LWJ196615:LWL196615 LMN196615:LMP196615 LCR196615:LCT196615 KSV196615:KSX196615 KIZ196615:KJB196615 JZD196615:JZF196615 JPH196615:JPJ196615 JFL196615:JFN196615 IVP196615:IVR196615 ILT196615:ILV196615 IBX196615:IBZ196615 HSB196615:HSD196615 HIF196615:HIH196615 GYJ196615:GYL196615 GON196615:GOP196615 GER196615:GET196615 FUV196615:FUX196615 FKZ196615:FLB196615 FBD196615:FBF196615 ERH196615:ERJ196615 EHL196615:EHN196615 DXP196615:DXR196615 DNT196615:DNV196615 DDX196615:DDZ196615 CUB196615:CUD196615 CKF196615:CKH196615 CAJ196615:CAL196615 BQN196615:BQP196615 BGR196615:BGT196615 AWV196615:AWX196615 AMZ196615:ANB196615 ADD196615:ADF196615 TH196615:TJ196615 JL196615:JN196615 WVX131079:WVZ131079 WMB131079:WMD131079 WCF131079:WCH131079 VSJ131079:VSL131079 VIN131079:VIP131079 UYR131079:UYT131079 UOV131079:UOX131079 UEZ131079:UFB131079 TVD131079:TVF131079 TLH131079:TLJ131079 TBL131079:TBN131079 SRP131079:SRR131079 SHT131079:SHV131079 RXX131079:RXZ131079 ROB131079:ROD131079 REF131079:REH131079 QUJ131079:QUL131079 QKN131079:QKP131079 QAR131079:QAT131079 PQV131079:PQX131079 PGZ131079:PHB131079 OXD131079:OXF131079 ONH131079:ONJ131079 ODL131079:ODN131079 NTP131079:NTR131079 NJT131079:NJV131079 MZX131079:MZZ131079 MQB131079:MQD131079 MGF131079:MGH131079 LWJ131079:LWL131079 LMN131079:LMP131079 LCR131079:LCT131079 KSV131079:KSX131079 KIZ131079:KJB131079 JZD131079:JZF131079 JPH131079:JPJ131079 JFL131079:JFN131079 IVP131079:IVR131079 ILT131079:ILV131079 IBX131079:IBZ131079 HSB131079:HSD131079 HIF131079:HIH131079 GYJ131079:GYL131079 GON131079:GOP131079 GER131079:GET131079 FUV131079:FUX131079 FKZ131079:FLB131079 FBD131079:FBF131079 ERH131079:ERJ131079 EHL131079:EHN131079 DXP131079:DXR131079 DNT131079:DNV131079 DDX131079:DDZ131079 CUB131079:CUD131079 CKF131079:CKH131079 CAJ131079:CAL131079 BQN131079:BQP131079 BGR131079:BGT131079 AWV131079:AWX131079 AMZ131079:ANB131079 ADD131079:ADF131079 TH131079:TJ131079 JL131079:JN131079 WVX65543:WVZ65543 WMB65543:WMD65543 WCF65543:WCH65543 VSJ65543:VSL65543 VIN65543:VIP65543 UYR65543:UYT65543 UOV65543:UOX65543 UEZ65543:UFB65543 TVD65543:TVF65543 TLH65543:TLJ65543 TBL65543:TBN65543 SRP65543:SRR65543 SHT65543:SHV65543 RXX65543:RXZ65543 ROB65543:ROD65543 REF65543:REH65543 QUJ65543:QUL65543 QKN65543:QKP65543 QAR65543:QAT65543 PQV65543:PQX65543 PGZ65543:PHB65543 OXD65543:OXF65543 ONH65543:ONJ65543 ODL65543:ODN65543 NTP65543:NTR65543 NJT65543:NJV65543 MZX65543:MZZ65543 MQB65543:MQD65543 MGF65543:MGH65543 LWJ65543:LWL65543 LMN65543:LMP65543 LCR65543:LCT65543 KSV65543:KSX65543 KIZ65543:KJB65543 JZD65543:JZF65543 JPH65543:JPJ65543 JFL65543:JFN65543 IVP65543:IVR65543 ILT65543:ILV65543 IBX65543:IBZ65543 HSB65543:HSD65543 HIF65543:HIH65543 GYJ65543:GYL65543 GON65543:GOP65543 GER65543:GET65543 FUV65543:FUX65543 FKZ65543:FLB65543 FBD65543:FBF65543 ERH65543:ERJ65543 EHL65543:EHN65543 DXP65543:DXR65543 DNT65543:DNV65543 DDX65543:DDZ65543 CUB65543:CUD65543 CKF65543:CKH65543 CAJ65543:CAL65543 BQN65543:BQP65543 BGR65543:BGT65543 AWV65543:AWX65543 AMZ65543:ANB65543 ADD65543:ADF65543 TH65543:TJ65543 JL65543:JN65543 WVX7:WVZ7 WMB7:WMD7 WCF7:WCH7 VSJ7:VSL7 VIN7:VIP7 UYR7:UYT7 UOV7:UOX7 UEZ7:UFB7 TVD7:TVF7 TLH7:TLJ7 TBL7:TBN7 SRP7:SRR7 SHT7:SHV7 RXX7:RXZ7 ROB7:ROD7 REF7:REH7 QUJ7:QUL7 QKN7:QKP7 QAR7:QAT7 PQV7:PQX7 PGZ7:PHB7 OXD7:OXF7 ONH7:ONJ7 ODL7:ODN7 NTP7:NTR7 NJT7:NJV7 MZX7:MZZ7 MQB7:MQD7 MGF7:MGH7 LWJ7:LWL7 LMN7:LMP7 LCR7:LCT7 KSV7:KSX7 KIZ7:KJB7 JZD7:JZF7 JPH7:JPJ7 JFL7:JFN7 IVP7:IVR7 ILT7:ILV7 IBX7:IBZ7 HSB7:HSD7 HIF7:HIH7 GYJ7:GYL7 GON7:GOP7 GER7:GET7 FUV7:FUX7 FKZ7:FLB7 FBD7:FBF7 ERH7:ERJ7 EHL7:EHN7 DXP7:DXR7 DNT7:DNV7 DDX7:DDZ7 CUB7:CUD7 CKF7:CKH7 CAJ7:CAL7 BQN7:BQP7 BGR7:BGT7 AWV7:AWX7 AMZ7:ANB7 ADD7:ADF7 TH7:TJ7 JL7:JN7 KH9 WVT983047 WLX983047 WCB983047 VSF983047 VIJ983047 UYN983047 UOR983047 UEV983047 TUZ983047 TLD983047 TBH983047 SRL983047 SHP983047 RXT983047 RNX983047 REB983047 QUF983047 QKJ983047 QAN983047 PQR983047 PGV983047 OWZ983047 OND983047 ODH983047 NTL983047 NJP983047 MZT983047 MPX983047 MGB983047 LWF983047 LMJ983047 LCN983047 KSR983047 KIV983047 JYZ983047 JPD983047 JFH983047 IVL983047 ILP983047 IBT983047 HRX983047 HIB983047 GYF983047 GOJ983047 GEN983047 FUR983047 FKV983047 FAZ983047 ERD983047 EHH983047 DXL983047 DNP983047 DDT983047 CTX983047 CKB983047 CAF983047 BQJ983047 BGN983047 AWR983047 AMV983047 ACZ983047 TD983047 JH983047 K983047:L983047 WVT917511 WLX917511 WCB917511 VSF917511 VIJ917511 UYN917511 UOR917511 UEV917511 TUZ917511 TLD917511 TBH917511 SRL917511 SHP917511 RXT917511 RNX917511 REB917511 QUF917511 QKJ917511 QAN917511 PQR917511 PGV917511 OWZ917511 OND917511 ODH917511 NTL917511 NJP917511 MZT917511 MPX917511 MGB917511 LWF917511 LMJ917511 LCN917511 KSR917511 KIV917511 JYZ917511 JPD917511 JFH917511 IVL917511 ILP917511 IBT917511 HRX917511 HIB917511 GYF917511 GOJ917511 GEN917511 FUR917511 FKV917511 FAZ917511 ERD917511 EHH917511 DXL917511 DNP917511 DDT917511 CTX917511 CKB917511 CAF917511 BQJ917511 BGN917511 AWR917511 AMV917511 ACZ917511 TD917511 JH917511 K917511:L917511 WVT851975 WLX851975 WCB851975 VSF851975 VIJ851975 UYN851975 UOR851975 UEV851975 TUZ851975 TLD851975 TBH851975 SRL851975 SHP851975 RXT851975 RNX851975 REB851975 QUF851975 QKJ851975 QAN851975 PQR851975 PGV851975 OWZ851975 OND851975 ODH851975 NTL851975 NJP851975 MZT851975 MPX851975 MGB851975 LWF851975 LMJ851975 LCN851975 KSR851975 KIV851975 JYZ851975 JPD851975 JFH851975 IVL851975 ILP851975 IBT851975 HRX851975 HIB851975 GYF851975 GOJ851975 GEN851975 FUR851975 FKV851975 FAZ851975 ERD851975 EHH851975 DXL851975 DNP851975 DDT851975 CTX851975 CKB851975 CAF851975 BQJ851975 BGN851975 AWR851975 AMV851975 ACZ851975 TD851975 JH851975 K851975:L851975 WVT786439 WLX786439 WCB786439 VSF786439 VIJ786439 UYN786439 UOR786439 UEV786439 TUZ786439 TLD786439 TBH786439 SRL786439 SHP786439 RXT786439 RNX786439 REB786439 QUF786439 QKJ786439 QAN786439 PQR786439 PGV786439 OWZ786439 OND786439 ODH786439 NTL786439 NJP786439 MZT786439 MPX786439 MGB786439 LWF786439 LMJ786439 LCN786439 KSR786439 KIV786439 JYZ786439 JPD786439 JFH786439 IVL786439 ILP786439 IBT786439 HRX786439 HIB786439 GYF786439 GOJ786439 GEN786439 FUR786439 FKV786439 FAZ786439 ERD786439 EHH786439 DXL786439 DNP786439 DDT786439 CTX786439 CKB786439 CAF786439 BQJ786439 BGN786439 AWR786439 AMV786439 ACZ786439 TD786439 JH786439 K786439:L786439 WVT720903 WLX720903 WCB720903 VSF720903 VIJ720903 UYN720903 UOR720903 UEV720903 TUZ720903 TLD720903 TBH720903 SRL720903 SHP720903 RXT720903 RNX720903 REB720903 QUF720903 QKJ720903 QAN720903 PQR720903 PGV720903 OWZ720903 OND720903 ODH720903 NTL720903 NJP720903 MZT720903 MPX720903 MGB720903 LWF720903 LMJ720903 LCN720903 KSR720903 KIV720903 JYZ720903 JPD720903 JFH720903 IVL720903 ILP720903 IBT720903 HRX720903 HIB720903 GYF720903 GOJ720903 GEN720903 FUR720903 FKV720903 FAZ720903 ERD720903 EHH720903 DXL720903 DNP720903 DDT720903 CTX720903 CKB720903 CAF720903 BQJ720903 BGN720903 AWR720903 AMV720903 ACZ720903 TD720903 JH720903 K720903:L720903 WVT655367 WLX655367 WCB655367 VSF655367 VIJ655367 UYN655367 UOR655367 UEV655367 TUZ655367 TLD655367 TBH655367 SRL655367 SHP655367 RXT655367 RNX655367 REB655367 QUF655367 QKJ655367 QAN655367 PQR655367 PGV655367 OWZ655367 OND655367 ODH655367 NTL655367 NJP655367 MZT655367 MPX655367 MGB655367 LWF655367 LMJ655367 LCN655367 KSR655367 KIV655367 JYZ655367 JPD655367 JFH655367 IVL655367 ILP655367 IBT655367 HRX655367 HIB655367 GYF655367 GOJ655367 GEN655367 FUR655367 FKV655367 FAZ655367 ERD655367 EHH655367 DXL655367 DNP655367 DDT655367 CTX655367 CKB655367 CAF655367 BQJ655367 BGN655367 AWR655367 AMV655367 ACZ655367 TD655367 JH655367 K655367:L655367 WVT589831 WLX589831 WCB589831 VSF589831 VIJ589831 UYN589831 UOR589831 UEV589831 TUZ589831 TLD589831 TBH589831 SRL589831 SHP589831 RXT589831 RNX589831 REB589831 QUF589831 QKJ589831 QAN589831 PQR589831 PGV589831 OWZ589831 OND589831 ODH589831 NTL589831 NJP589831 MZT589831 MPX589831 MGB589831 LWF589831 LMJ589831 LCN589831 KSR589831 KIV589831 JYZ589831 JPD589831 JFH589831 IVL589831 ILP589831 IBT589831 HRX589831 HIB589831 GYF589831 GOJ589831 GEN589831 FUR589831 FKV589831 FAZ589831 ERD589831 EHH589831 DXL589831 DNP589831 DDT589831 CTX589831 CKB589831 CAF589831 BQJ589831 BGN589831 AWR589831 AMV589831 ACZ589831 TD589831 JH589831 K589831:L589831 WVT524295 WLX524295 WCB524295 VSF524295 VIJ524295 UYN524295 UOR524295 UEV524295 TUZ524295 TLD524295 TBH524295 SRL524295 SHP524295 RXT524295 RNX524295 REB524295 QUF524295 QKJ524295 QAN524295 PQR524295 PGV524295 OWZ524295 OND524295 ODH524295 NTL524295 NJP524295 MZT524295 MPX524295 MGB524295 LWF524295 LMJ524295 LCN524295 KSR524295 KIV524295 JYZ524295 JPD524295 JFH524295 IVL524295 ILP524295 IBT524295 HRX524295 HIB524295 GYF524295 GOJ524295 GEN524295 FUR524295 FKV524295 FAZ524295 ERD524295 EHH524295 DXL524295 DNP524295 DDT524295 CTX524295 CKB524295 CAF524295 BQJ524295 BGN524295 AWR524295 AMV524295 ACZ524295 TD524295 JH524295 K524295:L524295 WVT458759 WLX458759 WCB458759 VSF458759 VIJ458759 UYN458759 UOR458759 UEV458759 TUZ458759 TLD458759 TBH458759 SRL458759 SHP458759 RXT458759 RNX458759 REB458759 QUF458759 QKJ458759 QAN458759 PQR458759 PGV458759 OWZ458759 OND458759 ODH458759 NTL458759 NJP458759 MZT458759 MPX458759 MGB458759 LWF458759 LMJ458759 LCN458759 KSR458759 KIV458759 JYZ458759 JPD458759 JFH458759 IVL458759 ILP458759 IBT458759 HRX458759 HIB458759 GYF458759 GOJ458759 GEN458759 FUR458759 FKV458759 FAZ458759 ERD458759 EHH458759 DXL458759 DNP458759 DDT458759 CTX458759 CKB458759 CAF458759 BQJ458759 BGN458759 AWR458759 AMV458759 ACZ458759 TD458759 JH458759 K458759:L458759 WVT393223 WLX393223 WCB393223 VSF393223 VIJ393223 UYN393223 UOR393223 UEV393223 TUZ393223 TLD393223 TBH393223 SRL393223 SHP393223 RXT393223 RNX393223 REB393223 QUF393223 QKJ393223 QAN393223 PQR393223 PGV393223 OWZ393223 OND393223 ODH393223 NTL393223 NJP393223 MZT393223 MPX393223 MGB393223 LWF393223 LMJ393223 LCN393223 KSR393223 KIV393223 JYZ393223 JPD393223 JFH393223 IVL393223 ILP393223 IBT393223 HRX393223 HIB393223 GYF393223 GOJ393223 GEN393223 FUR393223 FKV393223 FAZ393223 ERD393223 EHH393223 DXL393223 DNP393223 DDT393223 CTX393223 CKB393223 CAF393223 BQJ393223 BGN393223 AWR393223 AMV393223 ACZ393223 TD393223 JH393223 K393223:L393223 WVT327687 WLX327687 WCB327687 VSF327687 VIJ327687 UYN327687 UOR327687 UEV327687 TUZ327687 TLD327687 TBH327687 SRL327687 SHP327687 RXT327687 RNX327687 REB327687 QUF327687 QKJ327687 QAN327687 PQR327687 PGV327687 OWZ327687 OND327687 ODH327687 NTL327687 NJP327687 MZT327687 MPX327687 MGB327687 LWF327687 LMJ327687 LCN327687 KSR327687 KIV327687 JYZ327687 JPD327687 JFH327687 IVL327687 ILP327687 IBT327687 HRX327687 HIB327687 GYF327687 GOJ327687 GEN327687 FUR327687 FKV327687 FAZ327687 ERD327687 EHH327687 DXL327687 DNP327687 DDT327687 CTX327687 CKB327687 CAF327687 BQJ327687 BGN327687 AWR327687 AMV327687 ACZ327687 TD327687 JH327687 K327687:L327687 WVT262151 WLX262151 WCB262151 VSF262151 VIJ262151 UYN262151 UOR262151 UEV262151 TUZ262151 TLD262151 TBH262151 SRL262151 SHP262151 RXT262151 RNX262151 REB262151 QUF262151 QKJ262151 QAN262151 PQR262151 PGV262151 OWZ262151 OND262151 ODH262151 NTL262151 NJP262151 MZT262151 MPX262151 MGB262151 LWF262151 LMJ262151 LCN262151 KSR262151 KIV262151 JYZ262151 JPD262151 JFH262151 IVL262151 ILP262151 IBT262151 HRX262151 HIB262151 GYF262151 GOJ262151 GEN262151 FUR262151 FKV262151 FAZ262151 ERD262151 EHH262151 DXL262151 DNP262151 DDT262151 CTX262151 CKB262151 CAF262151 BQJ262151 BGN262151 AWR262151 AMV262151 ACZ262151 TD262151 JH262151 K262151:L262151 WVT196615 WLX196615 WCB196615 VSF196615 VIJ196615 UYN196615 UOR196615 UEV196615 TUZ196615 TLD196615 TBH196615 SRL196615 SHP196615 RXT196615 RNX196615 REB196615 QUF196615 QKJ196615 QAN196615 PQR196615 PGV196615 OWZ196615 OND196615 ODH196615 NTL196615 NJP196615 MZT196615 MPX196615 MGB196615 LWF196615 LMJ196615 LCN196615 KSR196615 KIV196615 JYZ196615 JPD196615 JFH196615 IVL196615 ILP196615 IBT196615 HRX196615 HIB196615 GYF196615 GOJ196615 GEN196615 FUR196615 FKV196615 FAZ196615 ERD196615 EHH196615 DXL196615 DNP196615 DDT196615 CTX196615 CKB196615 CAF196615 BQJ196615 BGN196615 AWR196615 AMV196615 ACZ196615 TD196615 JH196615 K196615:L196615 WVT131079 WLX131079 WCB131079 VSF131079 VIJ131079 UYN131079 UOR131079 UEV131079 TUZ131079 TLD131079 TBH131079 SRL131079 SHP131079 RXT131079 RNX131079 REB131079 QUF131079 QKJ131079 QAN131079 PQR131079 PGV131079 OWZ131079 OND131079 ODH131079 NTL131079 NJP131079 MZT131079 MPX131079 MGB131079 LWF131079 LMJ131079 LCN131079 KSR131079 KIV131079 JYZ131079 JPD131079 JFH131079 IVL131079 ILP131079 IBT131079 HRX131079 HIB131079 GYF131079 GOJ131079 GEN131079 FUR131079 FKV131079 FAZ131079 ERD131079 EHH131079 DXL131079 DNP131079 DDT131079 CTX131079 CKB131079 CAF131079 BQJ131079 BGN131079 AWR131079 AMV131079 ACZ131079 TD131079 JH131079 K131079:L131079 WVT65543 WLX65543 WCB65543 VSF65543 VIJ65543 UYN65543 UOR65543 UEV65543 TUZ65543 TLD65543 TBH65543 SRL65543 SHP65543 RXT65543 RNX65543 REB65543 QUF65543 QKJ65543 QAN65543 PQR65543 PGV65543 OWZ65543 OND65543 ODH65543 NTL65543 NJP65543 MZT65543 MPX65543 MGB65543 LWF65543 LMJ65543 LCN65543 KSR65543 KIV65543 JYZ65543 JPD65543 JFH65543 IVL65543 ILP65543 IBT65543 HRX65543 HIB65543 GYF65543 GOJ65543 GEN65543 FUR65543 FKV65543 FAZ65543 ERD65543 EHH65543 DXL65543 DNP65543 DDT65543 CTX65543 CKB65543 CAF65543 BQJ65543 BGN65543 AWR65543 AMV65543 ACZ65543 TD65543 JH65543 K65543:L65543 WVT7 WLX7 WCB7 VSF7 VIJ7 UYN7 UOR7 UEV7 TUZ7 TLD7 TBH7 SRL7 SHP7 RXT7 RNX7 REB7 QUF7 QKJ7 QAN7 PQR7 PGV7 OWZ7 OND7 ODH7 NTL7 NJP7 MZT7 MPX7 MGB7 LWF7 LMJ7 LCN7 KSR7 KIV7 JYZ7 JPD7 JFH7 IVL7 ILP7 IBT7 HRX7 HIB7 GYF7 GOJ7 GEN7 FUR7 FKV7 FAZ7 ERD7 EHH7 DXL7 DNP7 DDT7 CTX7 CKB7 CAF7 BQJ7 BGN7 AWR7 AMV7 ACZ7 TD7 JH7 K7:L7 WVR983047 WLV983047 WBZ983047 VSD983047 VIH983047 UYL983047 UOP983047 UET983047 TUX983047 TLB983047 TBF983047 SRJ983047 SHN983047 RXR983047 RNV983047 RDZ983047 QUD983047 QKH983047 QAL983047 PQP983047 PGT983047 OWX983047 ONB983047 ODF983047 NTJ983047 NJN983047 MZR983047 MPV983047 MFZ983047 LWD983047 LMH983047 LCL983047 KSP983047 KIT983047 JYX983047 JPB983047 JFF983047 IVJ983047 ILN983047 IBR983047 HRV983047 HHZ983047 GYD983047 GOH983047 GEL983047 FUP983047 FKT983047 FAX983047 ERB983047 EHF983047 DXJ983047 DNN983047 DDR983047 CTV983047 CJZ983047 CAD983047 BQH983047 BGL983047 AWP983047 AMT983047 ACX983047 TB983047 JF983047 I983047 WVR917511 WLV917511 WBZ917511 VSD917511 VIH917511 UYL917511 UOP917511 UET917511 TUX917511 TLB917511 TBF917511 SRJ917511 SHN917511 RXR917511 RNV917511 RDZ917511 QUD917511 QKH917511 QAL917511 PQP917511 PGT917511 OWX917511 ONB917511 ODF917511 NTJ917511 NJN917511 MZR917511 MPV917511 MFZ917511 LWD917511 LMH917511 LCL917511 KSP917511 KIT917511 JYX917511 JPB917511 JFF917511 IVJ917511 ILN917511 IBR917511 HRV917511 HHZ917511 GYD917511 GOH917511 GEL917511 FUP917511 FKT917511 FAX917511 ERB917511 EHF917511 DXJ917511 DNN917511 DDR917511 CTV917511 CJZ917511 CAD917511 BQH917511 BGL917511 AWP917511 AMT917511 ACX917511 TB917511 JF917511 I917511 WVR851975 WLV851975 WBZ851975 VSD851975 VIH851975 UYL851975 UOP851975 UET851975 TUX851975 TLB851975 TBF851975 SRJ851975 SHN851975 RXR851975 RNV851975 RDZ851975 QUD851975 QKH851975 QAL851975 PQP851975 PGT851975 OWX851975 ONB851975 ODF851975 NTJ851975 NJN851975 MZR851975 MPV851975 MFZ851975 LWD851975 LMH851975 LCL851975 KSP851975 KIT851975 JYX851975 JPB851975 JFF851975 IVJ851975 ILN851975 IBR851975 HRV851975 HHZ851975 GYD851975 GOH851975 GEL851975 FUP851975 FKT851975 FAX851975 ERB851975 EHF851975 DXJ851975 DNN851975 DDR851975 CTV851975 CJZ851975 CAD851975 BQH851975 BGL851975 AWP851975 AMT851975 ACX851975 TB851975 JF851975 I851975 WVR786439 WLV786439 WBZ786439 VSD786439 VIH786439 UYL786439 UOP786439 UET786439 TUX786439 TLB786439 TBF786439 SRJ786439 SHN786439 RXR786439 RNV786439 RDZ786439 QUD786439 QKH786439 QAL786439 PQP786439 PGT786439 OWX786439 ONB786439 ODF786439 NTJ786439 NJN786439 MZR786439 MPV786439 MFZ786439 LWD786439 LMH786439 LCL786439 KSP786439 KIT786439 JYX786439 JPB786439 JFF786439 IVJ786439 ILN786439 IBR786439 HRV786439 HHZ786439 GYD786439 GOH786439 GEL786439 FUP786439 FKT786439 FAX786439 ERB786439 EHF786439 DXJ786439 DNN786439 DDR786439 CTV786439 CJZ786439 CAD786439 BQH786439 BGL786439 AWP786439 AMT786439 ACX786439 TB786439 JF786439 I786439 WVR720903 WLV720903 WBZ720903 VSD720903 VIH720903 UYL720903 UOP720903 UET720903 TUX720903 TLB720903 TBF720903 SRJ720903 SHN720903 RXR720903 RNV720903 RDZ720903 QUD720903 QKH720903 QAL720903 PQP720903 PGT720903 OWX720903 ONB720903 ODF720903 NTJ720903 NJN720903 MZR720903 MPV720903 MFZ720903 LWD720903 LMH720903 LCL720903 KSP720903 KIT720903 JYX720903 JPB720903 JFF720903 IVJ720903 ILN720903 IBR720903 HRV720903 HHZ720903 GYD720903 GOH720903 GEL720903 FUP720903 FKT720903 FAX720903 ERB720903 EHF720903 DXJ720903 DNN720903 DDR720903 CTV720903 CJZ720903 CAD720903 BQH720903 BGL720903 AWP720903 AMT720903 ACX720903 TB720903 JF720903 I720903 WVR655367 WLV655367 WBZ655367 VSD655367 VIH655367 UYL655367 UOP655367 UET655367 TUX655367 TLB655367 TBF655367 SRJ655367 SHN655367 RXR655367 RNV655367 RDZ655367 QUD655367 QKH655367 QAL655367 PQP655367 PGT655367 OWX655367 ONB655367 ODF655367 NTJ655367 NJN655367 MZR655367 MPV655367 MFZ655367 LWD655367 LMH655367 LCL655367 KSP655367 KIT655367 JYX655367 JPB655367 JFF655367 IVJ655367 ILN655367 IBR655367 HRV655367 HHZ655367 GYD655367 GOH655367 GEL655367 FUP655367 FKT655367 FAX655367 ERB655367 EHF655367 DXJ655367 DNN655367 DDR655367 CTV655367 CJZ655367 CAD655367 BQH655367 BGL655367 AWP655367 AMT655367 ACX655367 TB655367 JF655367 I655367 WVR589831 WLV589831 WBZ589831 VSD589831 VIH589831 UYL589831 UOP589831 UET589831 TUX589831 TLB589831 TBF589831 SRJ589831 SHN589831 RXR589831 RNV589831 RDZ589831 QUD589831 QKH589831 QAL589831 PQP589831 PGT589831 OWX589831 ONB589831 ODF589831 NTJ589831 NJN589831 MZR589831 MPV589831 MFZ589831 LWD589831 LMH589831 LCL589831 KSP589831 KIT589831 JYX589831 JPB589831 JFF589831 IVJ589831 ILN589831 IBR589831 HRV589831 HHZ589831 GYD589831 GOH589831 GEL589831 FUP589831 FKT589831 FAX589831 ERB589831 EHF589831 DXJ589831 DNN589831 DDR589831 CTV589831 CJZ589831 CAD589831 BQH589831 BGL589831 AWP589831 AMT589831 ACX589831 TB589831 JF589831 I589831 WVR524295 WLV524295 WBZ524295 VSD524295 VIH524295 UYL524295 UOP524295 UET524295 TUX524295 TLB524295 TBF524295 SRJ524295 SHN524295 RXR524295 RNV524295 RDZ524295 QUD524295 QKH524295 QAL524295 PQP524295 PGT524295 OWX524295 ONB524295 ODF524295 NTJ524295 NJN524295 MZR524295 MPV524295 MFZ524295 LWD524295 LMH524295 LCL524295 KSP524295 KIT524295 JYX524295 JPB524295 JFF524295 IVJ524295 ILN524295 IBR524295 HRV524295 HHZ524295 GYD524295 GOH524295 GEL524295 FUP524295 FKT524295 FAX524295 ERB524295 EHF524295 DXJ524295 DNN524295 DDR524295 CTV524295 CJZ524295 CAD524295 BQH524295 BGL524295 AWP524295 AMT524295 ACX524295 TB524295 JF524295 I524295 WVR458759 WLV458759 WBZ458759 VSD458759 VIH458759 UYL458759 UOP458759 UET458759 TUX458759 TLB458759 TBF458759 SRJ458759 SHN458759 RXR458759 RNV458759 RDZ458759 QUD458759 QKH458759 QAL458759 PQP458759 PGT458759 OWX458759 ONB458759 ODF458759 NTJ458759 NJN458759 MZR458759 MPV458759 MFZ458759 LWD458759 LMH458759 LCL458759 KSP458759 KIT458759 JYX458759 JPB458759 JFF458759 IVJ458759 ILN458759 IBR458759 HRV458759 HHZ458759 GYD458759 GOH458759 GEL458759 FUP458759 FKT458759 FAX458759 ERB458759 EHF458759 DXJ458759 DNN458759 DDR458759 CTV458759 CJZ458759 CAD458759 BQH458759 BGL458759 AWP458759 AMT458759 ACX458759 TB458759 JF458759 I458759 WVR393223 WLV393223 WBZ393223 VSD393223 VIH393223 UYL393223 UOP393223 UET393223 TUX393223 TLB393223 TBF393223 SRJ393223 SHN393223 RXR393223 RNV393223 RDZ393223 QUD393223 QKH393223 QAL393223 PQP393223 PGT393223 OWX393223 ONB393223 ODF393223 NTJ393223 NJN393223 MZR393223 MPV393223 MFZ393223 LWD393223 LMH393223 LCL393223 KSP393223 KIT393223 JYX393223 JPB393223 JFF393223 IVJ393223 ILN393223 IBR393223 HRV393223 HHZ393223 GYD393223 GOH393223 GEL393223 FUP393223 FKT393223 FAX393223 ERB393223 EHF393223 DXJ393223 DNN393223 DDR393223 CTV393223 CJZ393223 CAD393223 BQH393223 BGL393223 AWP393223 AMT393223 ACX393223 TB393223 JF393223 I393223 WVR327687 WLV327687 WBZ327687 VSD327687 VIH327687 UYL327687 UOP327687 UET327687 TUX327687 TLB327687 TBF327687 SRJ327687 SHN327687 RXR327687 RNV327687 RDZ327687 QUD327687 QKH327687 QAL327687 PQP327687 PGT327687 OWX327687 ONB327687 ODF327687 NTJ327687 NJN327687 MZR327687 MPV327687 MFZ327687 LWD327687 LMH327687 LCL327687 KSP327687 KIT327687 JYX327687 JPB327687 JFF327687 IVJ327687 ILN327687 IBR327687 HRV327687 HHZ327687 GYD327687 GOH327687 GEL327687 FUP327687 FKT327687 FAX327687 ERB327687 EHF327687 DXJ327687 DNN327687 DDR327687 CTV327687 CJZ327687 CAD327687 BQH327687 BGL327687 AWP327687 AMT327687 ACX327687 TB327687 JF327687 I327687 WVR262151 WLV262151 WBZ262151 VSD262151 VIH262151 UYL262151 UOP262151 UET262151 TUX262151 TLB262151 TBF262151 SRJ262151 SHN262151 RXR262151 RNV262151 RDZ262151 QUD262151 QKH262151 QAL262151 PQP262151 PGT262151 OWX262151 ONB262151 ODF262151 NTJ262151 NJN262151 MZR262151 MPV262151 MFZ262151 LWD262151 LMH262151 LCL262151 KSP262151 KIT262151 JYX262151 JPB262151 JFF262151 IVJ262151 ILN262151 IBR262151 HRV262151 HHZ262151 GYD262151 GOH262151 GEL262151 FUP262151 FKT262151 FAX262151 ERB262151 EHF262151 DXJ262151 DNN262151 DDR262151 CTV262151 CJZ262151 CAD262151 BQH262151 BGL262151 AWP262151 AMT262151 ACX262151 TB262151 JF262151 I262151 WVR196615 WLV196615 WBZ196615 VSD196615 VIH196615 UYL196615 UOP196615 UET196615 TUX196615 TLB196615 TBF196615 SRJ196615 SHN196615 RXR196615 RNV196615 RDZ196615 QUD196615 QKH196615 QAL196615 PQP196615 PGT196615 OWX196615 ONB196615 ODF196615 NTJ196615 NJN196615 MZR196615 MPV196615 MFZ196615 LWD196615 LMH196615 LCL196615 KSP196615 KIT196615 JYX196615 JPB196615 JFF196615 IVJ196615 ILN196615 IBR196615 HRV196615 HHZ196615 GYD196615 GOH196615 GEL196615 FUP196615 FKT196615 FAX196615 ERB196615 EHF196615 DXJ196615 DNN196615 DDR196615 CTV196615 CJZ196615 CAD196615 BQH196615 BGL196615 AWP196615 AMT196615 ACX196615 TB196615 JF196615 I196615 WVR131079 WLV131079 WBZ131079 VSD131079 VIH131079 UYL131079 UOP131079 UET131079 TUX131079 TLB131079 TBF131079 SRJ131079 SHN131079 RXR131079 RNV131079 RDZ131079 QUD131079 QKH131079 QAL131079 PQP131079 PGT131079 OWX131079 ONB131079 ODF131079 NTJ131079 NJN131079 MZR131079 MPV131079 MFZ131079 LWD131079 LMH131079 LCL131079 KSP131079 KIT131079 JYX131079 JPB131079 JFF131079 IVJ131079 ILN131079 IBR131079 HRV131079 HHZ131079 GYD131079 GOH131079 GEL131079 FUP131079 FKT131079 FAX131079 ERB131079 EHF131079 DXJ131079 DNN131079 DDR131079 CTV131079 CJZ131079 CAD131079 BQH131079 BGL131079 AWP131079 AMT131079 ACX131079 TB131079 JF131079 I131079 WVR65543 WLV65543 WBZ65543 VSD65543 VIH65543 UYL65543 UOP65543 UET65543 TUX65543 TLB65543 TBF65543 SRJ65543 SHN65543 RXR65543 RNV65543 RDZ65543 QUD65543 QKH65543 QAL65543 PQP65543 PGT65543 OWX65543 ONB65543 ODF65543 NTJ65543 NJN65543 MZR65543 MPV65543 MFZ65543 LWD65543 LMH65543 LCL65543 KSP65543 KIT65543 JYX65543 JPB65543 JFF65543 IVJ65543 ILN65543 IBR65543 HRV65543 HHZ65543 GYD65543 GOH65543 GEL65543 FUP65543 FKT65543 FAX65543 ERB65543 EHF65543 DXJ65543 DNN65543 DDR65543 CTV65543 CJZ65543 CAD65543 BQH65543 BGL65543 AWP65543 AMT65543 ACX65543 TB65543 JF65543 I65543 WVR7 WLV7 WBZ7 VSD7 VIH7 UYL7 UOP7 UET7 TUX7 TLB7 TBF7 SRJ7 SHN7 RXR7 RNV7 RDZ7 QUD7 QKH7 QAL7 PQP7 PGT7 OWX7 ONB7 ODF7 NTJ7 NJN7 MZR7 MPV7 MFZ7 LWD7 LMH7 LCL7 KSP7 KIT7 JYX7 JPB7 JFF7 IVJ7 ILN7 IBR7 HRV7 HHZ7 GYD7 GOH7 GEL7 FUP7 FKT7 FAX7 ERB7 EHF7 DXJ7 DNN7 DDR7 CTV7 CJZ7 CAD7 BQH7 BGL7 AWP7 AMT7 ACX7 TB7 JF7 I7 WVP983047 WLT983047 WBX983047 VSB983047 VIF983047 UYJ983047 UON983047 UER983047 TUV983047 TKZ983047 TBD983047 SRH983047 SHL983047 RXP983047 RNT983047 RDX983047 QUB983047 QKF983047 QAJ983047 PQN983047 PGR983047 OWV983047 OMZ983047 ODD983047 NTH983047 NJL983047 MZP983047 MPT983047 MFX983047 LWB983047 LMF983047 LCJ983047 KSN983047 KIR983047 JYV983047 JOZ983047 JFD983047 IVH983047 ILL983047 IBP983047 HRT983047 HHX983047 GYB983047 GOF983047 GEJ983047 FUN983047 FKR983047 FAV983047 EQZ983047 EHD983047 DXH983047 DNL983047 DDP983047 CTT983047 CJX983047 CAB983047 BQF983047 BGJ983047 AWN983047 AMR983047 ACV983047 SZ983047 JD983047 G983047 WVP917511 WLT917511 WBX917511 VSB917511 VIF917511 UYJ917511 UON917511 UER917511 TUV917511 TKZ917511 TBD917511 SRH917511 SHL917511 RXP917511 RNT917511 RDX917511 QUB917511 QKF917511 QAJ917511 PQN917511 PGR917511 OWV917511 OMZ917511 ODD917511 NTH917511 NJL917511 MZP917511 MPT917511 MFX917511 LWB917511 LMF917511 LCJ917511 KSN917511 KIR917511 JYV917511 JOZ917511 JFD917511 IVH917511 ILL917511 IBP917511 HRT917511 HHX917511 GYB917511 GOF917511 GEJ917511 FUN917511 FKR917511 FAV917511 EQZ917511 EHD917511 DXH917511 DNL917511 DDP917511 CTT917511 CJX917511 CAB917511 BQF917511 BGJ917511 AWN917511 AMR917511 ACV917511 SZ917511 JD917511 G917511 WVP851975 WLT851975 WBX851975 VSB851975 VIF851975 UYJ851975 UON851975 UER851975 TUV851975 TKZ851975 TBD851975 SRH851975 SHL851975 RXP851975 RNT851975 RDX851975 QUB851975 QKF851975 QAJ851975 PQN851975 PGR851975 OWV851975 OMZ851975 ODD851975 NTH851975 NJL851975 MZP851975 MPT851975 MFX851975 LWB851975 LMF851975 LCJ851975 KSN851975 KIR851975 JYV851975 JOZ851975 JFD851975 IVH851975 ILL851975 IBP851975 HRT851975 HHX851975 GYB851975 GOF851975 GEJ851975 FUN851975 FKR851975 FAV851975 EQZ851975 EHD851975 DXH851975 DNL851975 DDP851975 CTT851975 CJX851975 CAB851975 BQF851975 BGJ851975 AWN851975 AMR851975 ACV851975 SZ851975 JD851975 G851975 WVP786439 WLT786439 WBX786439 VSB786439 VIF786439 UYJ786439 UON786439 UER786439 TUV786439 TKZ786439 TBD786439 SRH786439 SHL786439 RXP786439 RNT786439 RDX786439 QUB786439 QKF786439 QAJ786439 PQN786439 PGR786439 OWV786439 OMZ786439 ODD786439 NTH786439 NJL786439 MZP786439 MPT786439 MFX786439 LWB786439 LMF786439 LCJ786439 KSN786439 KIR786439 JYV786439 JOZ786439 JFD786439 IVH786439 ILL786439 IBP786439 HRT786439 HHX786439 GYB786439 GOF786439 GEJ786439 FUN786439 FKR786439 FAV786439 EQZ786439 EHD786439 DXH786439 DNL786439 DDP786439 CTT786439 CJX786439 CAB786439 BQF786439 BGJ786439 AWN786439 AMR786439 ACV786439 SZ786439 JD786439 G786439 WVP720903 WLT720903 WBX720903 VSB720903 VIF720903 UYJ720903 UON720903 UER720903 TUV720903 TKZ720903 TBD720903 SRH720903 SHL720903 RXP720903 RNT720903 RDX720903 QUB720903 QKF720903 QAJ720903 PQN720903 PGR720903 OWV720903 OMZ720903 ODD720903 NTH720903 NJL720903 MZP720903 MPT720903 MFX720903 LWB720903 LMF720903 LCJ720903 KSN720903 KIR720903 JYV720903 JOZ720903 JFD720903 IVH720903 ILL720903 IBP720903 HRT720903 HHX720903 GYB720903 GOF720903 GEJ720903 FUN720903 FKR720903 FAV720903 EQZ720903 EHD720903 DXH720903 DNL720903 DDP720903 CTT720903 CJX720903 CAB720903 BQF720903 BGJ720903 AWN720903 AMR720903 ACV720903 SZ720903 JD720903 G720903 WVP655367 WLT655367 WBX655367 VSB655367 VIF655367 UYJ655367 UON655367 UER655367 TUV655367 TKZ655367 TBD655367 SRH655367 SHL655367 RXP655367 RNT655367 RDX655367 QUB655367 QKF655367 QAJ655367 PQN655367 PGR655367 OWV655367 OMZ655367 ODD655367 NTH655367 NJL655367 MZP655367 MPT655367 MFX655367 LWB655367 LMF655367 LCJ655367 KSN655367 KIR655367 JYV655367 JOZ655367 JFD655367 IVH655367 ILL655367 IBP655367 HRT655367 HHX655367 GYB655367 GOF655367 GEJ655367 FUN655367 FKR655367 FAV655367 EQZ655367 EHD655367 DXH655367 DNL655367 DDP655367 CTT655367 CJX655367 CAB655367 BQF655367 BGJ655367 AWN655367 AMR655367 ACV655367 SZ655367 JD655367 G655367 WVP589831 WLT589831 WBX589831 VSB589831 VIF589831 UYJ589831 UON589831 UER589831 TUV589831 TKZ589831 TBD589831 SRH589831 SHL589831 RXP589831 RNT589831 RDX589831 QUB589831 QKF589831 QAJ589831 PQN589831 PGR589831 OWV589831 OMZ589831 ODD589831 NTH589831 NJL589831 MZP589831 MPT589831 MFX589831 LWB589831 LMF589831 LCJ589831 KSN589831 KIR589831 JYV589831 JOZ589831 JFD589831 IVH589831 ILL589831 IBP589831 HRT589831 HHX589831 GYB589831 GOF589831 GEJ589831 FUN589831 FKR589831 FAV589831 EQZ589831 EHD589831 DXH589831 DNL589831 DDP589831 CTT589831 CJX589831 CAB589831 BQF589831 BGJ589831 AWN589831 AMR589831 ACV589831 SZ589831 JD589831 G589831 WVP524295 WLT524295 WBX524295 VSB524295 VIF524295 UYJ524295 UON524295 UER524295 TUV524295 TKZ524295 TBD524295 SRH524295 SHL524295 RXP524295 RNT524295 RDX524295 QUB524295 QKF524295 QAJ524295 PQN524295 PGR524295 OWV524295 OMZ524295 ODD524295 NTH524295 NJL524295 MZP524295 MPT524295 MFX524295 LWB524295 LMF524295 LCJ524295 KSN524295 KIR524295 JYV524295 JOZ524295 JFD524295 IVH524295 ILL524295 IBP524295 HRT524295 HHX524295 GYB524295 GOF524295 GEJ524295 FUN524295 FKR524295 FAV524295 EQZ524295 EHD524295 DXH524295 DNL524295 DDP524295 CTT524295 CJX524295 CAB524295 BQF524295 BGJ524295 AWN524295 AMR524295 ACV524295 SZ524295 JD524295 G524295 WVP458759 WLT458759 WBX458759 VSB458759 VIF458759 UYJ458759 UON458759 UER458759 TUV458759 TKZ458759 TBD458759 SRH458759 SHL458759 RXP458759 RNT458759 RDX458759 QUB458759 QKF458759 QAJ458759 PQN458759 PGR458759 OWV458759 OMZ458759 ODD458759 NTH458759 NJL458759 MZP458759 MPT458759 MFX458759 LWB458759 LMF458759 LCJ458759 KSN458759 KIR458759 JYV458759 JOZ458759 JFD458759 IVH458759 ILL458759 IBP458759 HRT458759 HHX458759 GYB458759 GOF458759 GEJ458759 FUN458759 FKR458759 FAV458759 EQZ458759 EHD458759 DXH458759 DNL458759 DDP458759 CTT458759 CJX458759 CAB458759 BQF458759 BGJ458759 AWN458759 AMR458759 ACV458759 SZ458759 JD458759 G458759 WVP393223 WLT393223 WBX393223 VSB393223 VIF393223 UYJ393223 UON393223 UER393223 TUV393223 TKZ393223 TBD393223 SRH393223 SHL393223 RXP393223 RNT393223 RDX393223 QUB393223 QKF393223 QAJ393223 PQN393223 PGR393223 OWV393223 OMZ393223 ODD393223 NTH393223 NJL393223 MZP393223 MPT393223 MFX393223 LWB393223 LMF393223 LCJ393223 KSN393223 KIR393223 JYV393223 JOZ393223 JFD393223 IVH393223 ILL393223 IBP393223 HRT393223 HHX393223 GYB393223 GOF393223 GEJ393223 FUN393223 FKR393223 FAV393223 EQZ393223 EHD393223 DXH393223 DNL393223 DDP393223 CTT393223 CJX393223 CAB393223 BQF393223 BGJ393223 AWN393223 AMR393223 ACV393223 SZ393223 JD393223 G393223 WVP327687 WLT327687 WBX327687 VSB327687 VIF327687 UYJ327687 UON327687 UER327687 TUV327687 TKZ327687 TBD327687 SRH327687 SHL327687 RXP327687 RNT327687 RDX327687 QUB327687 QKF327687 QAJ327687 PQN327687 PGR327687 OWV327687 OMZ327687 ODD327687 NTH327687 NJL327687 MZP327687 MPT327687 MFX327687 LWB327687 LMF327687 LCJ327687 KSN327687 KIR327687 JYV327687 JOZ327687 JFD327687 IVH327687 ILL327687 IBP327687 HRT327687 HHX327687 GYB327687 GOF327687 GEJ327687 FUN327687 FKR327687 FAV327687 EQZ327687 EHD327687 DXH327687 DNL327687 DDP327687 CTT327687 CJX327687 CAB327687 BQF327687 BGJ327687 AWN327687 AMR327687 ACV327687 SZ327687 JD327687 G327687 WVP262151 WLT262151 WBX262151 VSB262151 VIF262151 UYJ262151 UON262151 UER262151 TUV262151 TKZ262151 TBD262151 SRH262151 SHL262151 RXP262151 RNT262151 RDX262151 QUB262151 QKF262151 QAJ262151 PQN262151 PGR262151 OWV262151 OMZ262151 ODD262151 NTH262151 NJL262151 MZP262151 MPT262151 MFX262151 LWB262151 LMF262151 LCJ262151 KSN262151 KIR262151 JYV262151 JOZ262151 JFD262151 IVH262151 ILL262151 IBP262151 HRT262151 HHX262151 GYB262151 GOF262151 GEJ262151 FUN262151 FKR262151 FAV262151 EQZ262151 EHD262151 DXH262151 DNL262151 DDP262151 CTT262151 CJX262151 CAB262151 BQF262151 BGJ262151 AWN262151 AMR262151 ACV262151 SZ262151 JD262151 G262151 WVP196615 WLT196615 WBX196615 VSB196615 VIF196615 UYJ196615 UON196615 UER196615 TUV196615 TKZ196615 TBD196615 SRH196615 SHL196615 RXP196615 RNT196615 RDX196615 QUB196615 QKF196615 QAJ196615 PQN196615 PGR196615 OWV196615 OMZ196615 ODD196615 NTH196615 NJL196615 MZP196615 MPT196615 MFX196615 LWB196615 LMF196615 LCJ196615 KSN196615 KIR196615 JYV196615 JOZ196615 JFD196615 IVH196615 ILL196615 IBP196615 HRT196615 HHX196615 GYB196615 GOF196615 GEJ196615 FUN196615 FKR196615 FAV196615 EQZ196615 EHD196615 DXH196615 DNL196615 DDP196615 CTT196615 CJX196615 CAB196615 BQF196615 BGJ196615 AWN196615 AMR196615 ACV196615 SZ196615 JD196615 G196615 WVP131079 WLT131079 WBX131079 VSB131079 VIF131079 UYJ131079 UON131079 UER131079 TUV131079 TKZ131079 TBD131079 SRH131079 SHL131079 RXP131079 RNT131079 RDX131079 QUB131079 QKF131079 QAJ131079 PQN131079 PGR131079 OWV131079 OMZ131079 ODD131079 NTH131079 NJL131079 MZP131079 MPT131079 MFX131079 LWB131079 LMF131079 LCJ131079 KSN131079 KIR131079 JYV131079 JOZ131079 JFD131079 IVH131079 ILL131079 IBP131079 HRT131079 HHX131079 GYB131079 GOF131079 GEJ131079 FUN131079 FKR131079 FAV131079 EQZ131079 EHD131079 DXH131079 DNL131079 DDP131079 CTT131079 CJX131079 CAB131079 BQF131079 BGJ131079 AWN131079 AMR131079 ACV131079 SZ131079 JD131079 G131079 WVP65543 WLT65543 WBX65543 VSB65543 VIF65543 UYJ65543 UON65543 UER65543 TUV65543 TKZ65543 TBD65543 SRH65543 SHL65543 RXP65543 RNT65543 RDX65543 QUB65543 QKF65543 QAJ65543 PQN65543 PGR65543 OWV65543 OMZ65543 ODD65543 NTH65543 NJL65543 MZP65543 MPT65543 MFX65543 LWB65543 LMF65543 LCJ65543 KSN65543 KIR65543 JYV65543 JOZ65543 JFD65543 IVH65543 ILL65543 IBP65543 HRT65543 HHX65543 GYB65543 GOF65543 GEJ65543 FUN65543 FKR65543 FAV65543 EQZ65543 EHD65543 DXH65543 DNL65543 DDP65543 CTT65543 CJX65543 CAB65543 BQF65543 BGJ65543 AWN65543 AMR65543 ACV65543 SZ65543 JD65543 G65543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G7 WVN983047 WLR983047 WBV983047 VRZ983047 VID983047 UYH983047 UOL983047 UEP983047 TUT983047 TKX983047 TBB983047 SRF983047 SHJ983047 RXN983047 RNR983047 RDV983047 QTZ983047 QKD983047 QAH983047 PQL983047 PGP983047 OWT983047 OMX983047 ODB983047 NTF983047 NJJ983047 MZN983047 MPR983047 MFV983047 LVZ983047 LMD983047 LCH983047 KSL983047 KIP983047 JYT983047 JOX983047 JFB983047 IVF983047 ILJ983047 IBN983047 HRR983047 HHV983047 GXZ983047 GOD983047 GEH983047 FUL983047 FKP983047 FAT983047 EQX983047 EHB983047 DXF983047 DNJ983047 DDN983047 CTR983047 CJV983047 BZZ983047 BQD983047 BGH983047 AWL983047 AMP983047 ACT983047 SX983047 JB983047 E983047 WVN917511 WLR917511 WBV917511 VRZ917511 VID917511 UYH917511 UOL917511 UEP917511 TUT917511 TKX917511 TBB917511 SRF917511 SHJ917511 RXN917511 RNR917511 RDV917511 QTZ917511 QKD917511 QAH917511 PQL917511 PGP917511 OWT917511 OMX917511 ODB917511 NTF917511 NJJ917511 MZN917511 MPR917511 MFV917511 LVZ917511 LMD917511 LCH917511 KSL917511 KIP917511 JYT917511 JOX917511 JFB917511 IVF917511 ILJ917511 IBN917511 HRR917511 HHV917511 GXZ917511 GOD917511 GEH917511 FUL917511 FKP917511 FAT917511 EQX917511 EHB917511 DXF917511 DNJ917511 DDN917511 CTR917511 CJV917511 BZZ917511 BQD917511 BGH917511 AWL917511 AMP917511 ACT917511 SX917511 JB917511 E917511 WVN851975 WLR851975 WBV851975 VRZ851975 VID851975 UYH851975 UOL851975 UEP851975 TUT851975 TKX851975 TBB851975 SRF851975 SHJ851975 RXN851975 RNR851975 RDV851975 QTZ851975 QKD851975 QAH851975 PQL851975 PGP851975 OWT851975 OMX851975 ODB851975 NTF851975 NJJ851975 MZN851975 MPR851975 MFV851975 LVZ851975 LMD851975 LCH851975 KSL851975 KIP851975 JYT851975 JOX851975 JFB851975 IVF851975 ILJ851975 IBN851975 HRR851975 HHV851975 GXZ851975 GOD851975 GEH851975 FUL851975 FKP851975 FAT851975 EQX851975 EHB851975 DXF851975 DNJ851975 DDN851975 CTR851975 CJV851975 BZZ851975 BQD851975 BGH851975 AWL851975 AMP851975 ACT851975 SX851975 JB851975 E851975 WVN786439 WLR786439 WBV786439 VRZ786439 VID786439 UYH786439 UOL786439 UEP786439 TUT786439 TKX786439 TBB786439 SRF786439 SHJ786439 RXN786439 RNR786439 RDV786439 QTZ786439 QKD786439 QAH786439 PQL786439 PGP786439 OWT786439 OMX786439 ODB786439 NTF786439 NJJ786439 MZN786439 MPR786439 MFV786439 LVZ786439 LMD786439 LCH786439 KSL786439 KIP786439 JYT786439 JOX786439 JFB786439 IVF786439 ILJ786439 IBN786439 HRR786439 HHV786439 GXZ786439 GOD786439 GEH786439 FUL786439 FKP786439 FAT786439 EQX786439 EHB786439 DXF786439 DNJ786439 DDN786439 CTR786439 CJV786439 BZZ786439 BQD786439 BGH786439 AWL786439 AMP786439 ACT786439 SX786439 JB786439 E786439 WVN720903 WLR720903 WBV720903 VRZ720903 VID720903 UYH720903 UOL720903 UEP720903 TUT720903 TKX720903 TBB720903 SRF720903 SHJ720903 RXN720903 RNR720903 RDV720903 QTZ720903 QKD720903 QAH720903 PQL720903 PGP720903 OWT720903 OMX720903 ODB720903 NTF720903 NJJ720903 MZN720903 MPR720903 MFV720903 LVZ720903 LMD720903 LCH720903 KSL720903 KIP720903 JYT720903 JOX720903 JFB720903 IVF720903 ILJ720903 IBN720903 HRR720903 HHV720903 GXZ720903 GOD720903 GEH720903 FUL720903 FKP720903 FAT720903 EQX720903 EHB720903 DXF720903 DNJ720903 DDN720903 CTR720903 CJV720903 BZZ720903 BQD720903 BGH720903 AWL720903 AMP720903 ACT720903 SX720903 JB720903 E720903 WVN655367 WLR655367 WBV655367 VRZ655367 VID655367 UYH655367 UOL655367 UEP655367 TUT655367 TKX655367 TBB655367 SRF655367 SHJ655367 RXN655367 RNR655367 RDV655367 QTZ655367 QKD655367 QAH655367 PQL655367 PGP655367 OWT655367 OMX655367 ODB655367 NTF655367 NJJ655367 MZN655367 MPR655367 MFV655367 LVZ655367 LMD655367 LCH655367 KSL655367 KIP655367 JYT655367 JOX655367 JFB655367 IVF655367 ILJ655367 IBN655367 HRR655367 HHV655367 GXZ655367 GOD655367 GEH655367 FUL655367 FKP655367 FAT655367 EQX655367 EHB655367 DXF655367 DNJ655367 DDN655367 CTR655367 CJV655367 BZZ655367 BQD655367 BGH655367 AWL655367 AMP655367 ACT655367 SX655367 JB655367 E655367 WVN589831 WLR589831 WBV589831 VRZ589831 VID589831 UYH589831 UOL589831 UEP589831 TUT589831 TKX589831 TBB589831 SRF589831 SHJ589831 RXN589831 RNR589831 RDV589831 QTZ589831 QKD589831 QAH589831 PQL589831 PGP589831 OWT589831 OMX589831 ODB589831 NTF589831 NJJ589831 MZN589831 MPR589831 MFV589831 LVZ589831 LMD589831 LCH589831 KSL589831 KIP589831 JYT589831 JOX589831 JFB589831 IVF589831 ILJ589831 IBN589831 HRR589831 HHV589831 GXZ589831 GOD589831 GEH589831 FUL589831 FKP589831 FAT589831 EQX589831 EHB589831 DXF589831 DNJ589831 DDN589831 CTR589831 CJV589831 BZZ589831 BQD589831 BGH589831 AWL589831 AMP589831 ACT589831 SX589831 JB589831 E589831 WVN524295 WLR524295 WBV524295 VRZ524295 VID524295 UYH524295 UOL524295 UEP524295 TUT524295 TKX524295 TBB524295 SRF524295 SHJ524295 RXN524295 RNR524295 RDV524295 QTZ524295 QKD524295 QAH524295 PQL524295 PGP524295 OWT524295 OMX524295 ODB524295 NTF524295 NJJ524295 MZN524295 MPR524295 MFV524295 LVZ524295 LMD524295 LCH524295 KSL524295 KIP524295 JYT524295 JOX524295 JFB524295 IVF524295 ILJ524295 IBN524295 HRR524295 HHV524295 GXZ524295 GOD524295 GEH524295 FUL524295 FKP524295 FAT524295 EQX524295 EHB524295 DXF524295 DNJ524295 DDN524295 CTR524295 CJV524295 BZZ524295 BQD524295 BGH524295 AWL524295 AMP524295 ACT524295 SX524295 JB524295 E524295 WVN458759 WLR458759 WBV458759 VRZ458759 VID458759 UYH458759 UOL458759 UEP458759 TUT458759 TKX458759 TBB458759 SRF458759 SHJ458759 RXN458759 RNR458759 RDV458759 QTZ458759 QKD458759 QAH458759 PQL458759 PGP458759 OWT458759 OMX458759 ODB458759 NTF458759 NJJ458759 MZN458759 MPR458759 MFV458759 LVZ458759 LMD458759 LCH458759 KSL458759 KIP458759 JYT458759 JOX458759 JFB458759 IVF458759 ILJ458759 IBN458759 HRR458759 HHV458759 GXZ458759 GOD458759 GEH458759 FUL458759 FKP458759 FAT458759 EQX458759 EHB458759 DXF458759 DNJ458759 DDN458759 CTR458759 CJV458759 BZZ458759 BQD458759 BGH458759 AWL458759 AMP458759 ACT458759 SX458759 JB458759 E458759 WVN393223 WLR393223 WBV393223 VRZ393223 VID393223 UYH393223 UOL393223 UEP393223 TUT393223 TKX393223 TBB393223 SRF393223 SHJ393223 RXN393223 RNR393223 RDV393223 QTZ393223 QKD393223 QAH393223 PQL393223 PGP393223 OWT393223 OMX393223 ODB393223 NTF393223 NJJ393223 MZN393223 MPR393223 MFV393223 LVZ393223 LMD393223 LCH393223 KSL393223 KIP393223 JYT393223 JOX393223 JFB393223 IVF393223 ILJ393223 IBN393223 HRR393223 HHV393223 GXZ393223 GOD393223 GEH393223 FUL393223 FKP393223 FAT393223 EQX393223 EHB393223 DXF393223 DNJ393223 DDN393223 CTR393223 CJV393223 BZZ393223 BQD393223 BGH393223 AWL393223 AMP393223 ACT393223 SX393223 JB393223 E393223 WVN327687 WLR327687 WBV327687 VRZ327687 VID327687 UYH327687 UOL327687 UEP327687 TUT327687 TKX327687 TBB327687 SRF327687 SHJ327687 RXN327687 RNR327687 RDV327687 QTZ327687 QKD327687 QAH327687 PQL327687 PGP327687 OWT327687 OMX327687 ODB327687 NTF327687 NJJ327687 MZN327687 MPR327687 MFV327687 LVZ327687 LMD327687 LCH327687 KSL327687 KIP327687 JYT327687 JOX327687 JFB327687 IVF327687 ILJ327687 IBN327687 HRR327687 HHV327687 GXZ327687 GOD327687 GEH327687 FUL327687 FKP327687 FAT327687 EQX327687 EHB327687 DXF327687 DNJ327687 DDN327687 CTR327687 CJV327687 BZZ327687 BQD327687 BGH327687 AWL327687 AMP327687 ACT327687 SX327687 JB327687 E327687 WVN262151 WLR262151 WBV262151 VRZ262151 VID262151 UYH262151 UOL262151 UEP262151 TUT262151 TKX262151 TBB262151 SRF262151 SHJ262151 RXN262151 RNR262151 RDV262151 QTZ262151 QKD262151 QAH262151 PQL262151 PGP262151 OWT262151 OMX262151 ODB262151 NTF262151 NJJ262151 MZN262151 MPR262151 MFV262151 LVZ262151 LMD262151 LCH262151 KSL262151 KIP262151 JYT262151 JOX262151 JFB262151 IVF262151 ILJ262151 IBN262151 HRR262151 HHV262151 GXZ262151 GOD262151 GEH262151 FUL262151 FKP262151 FAT262151 EQX262151 EHB262151 DXF262151 DNJ262151 DDN262151 CTR262151 CJV262151 BZZ262151 BQD262151 BGH262151 AWL262151 AMP262151 ACT262151 SX262151 JB262151 E262151 WVN196615 WLR196615 WBV196615 VRZ196615 VID196615 UYH196615 UOL196615 UEP196615 TUT196615 TKX196615 TBB196615 SRF196615 SHJ196615 RXN196615 RNR196615 RDV196615 QTZ196615 QKD196615 QAH196615 PQL196615 PGP196615 OWT196615 OMX196615 ODB196615 NTF196615 NJJ196615 MZN196615 MPR196615 MFV196615 LVZ196615 LMD196615 LCH196615 KSL196615 KIP196615 JYT196615 JOX196615 JFB196615 IVF196615 ILJ196615 IBN196615 HRR196615 HHV196615 GXZ196615 GOD196615 GEH196615 FUL196615 FKP196615 FAT196615 EQX196615 EHB196615 DXF196615 DNJ196615 DDN196615 CTR196615 CJV196615 BZZ196615 BQD196615 BGH196615 AWL196615 AMP196615 ACT196615 SX196615 JB196615 E196615 WVN131079 WLR131079 WBV131079 VRZ131079 VID131079 UYH131079 UOL131079 UEP131079 TUT131079 TKX131079 TBB131079 SRF131079 SHJ131079 RXN131079 RNR131079 RDV131079 QTZ131079 QKD131079 QAH131079 PQL131079 PGP131079 OWT131079 OMX131079 ODB131079 NTF131079 NJJ131079 MZN131079 MPR131079 MFV131079 LVZ131079 LMD131079 LCH131079 KSL131079 KIP131079 JYT131079 JOX131079 JFB131079 IVF131079 ILJ131079 IBN131079 HRR131079 HHV131079 GXZ131079 GOD131079 GEH131079 FUL131079 FKP131079 FAT131079 EQX131079 EHB131079 DXF131079 DNJ131079 DDN131079 CTR131079 CJV131079 BZZ131079 BQD131079 BGH131079 AWL131079 AMP131079 ACT131079 SX131079 JB131079 E131079 WVN65543 WLR65543 WBV65543 VRZ65543 VID65543 UYH65543 UOL65543 UEP65543 TUT65543 TKX65543 TBB65543 SRF65543 SHJ65543 RXN65543 RNR65543 RDV65543 QTZ65543 QKD65543 QAH65543 PQL65543 PGP65543 OWT65543 OMX65543 ODB65543 NTF65543 NJJ65543 MZN65543 MPR65543 MFV65543 LVZ65543 LMD65543 LCH65543 KSL65543 KIP65543 JYT65543 JOX65543 JFB65543 IVF65543 ILJ65543 IBN65543 HRR65543 HHV65543 GXZ65543 GOD65543 GEH65543 FUL65543 FKP65543 FAT65543 EQX65543 EHB65543 DXF65543 DNJ65543 DDN65543 CTR65543 CJV65543 BZZ65543 BQD65543 BGH65543 AWL65543 AMP65543 ACT65543 SX65543 JB65543 E65543 WVN7 WLR7 WBV7 VRZ7 VID7 UYH7 UOL7 UEP7 TUT7 TKX7 TBB7 SRF7 SHJ7 RXN7 RNR7 RDV7 QTZ7 QKD7 QAH7 PQL7 PGP7 OWT7 OMX7 ODB7 NTF7 NJJ7 MZN7 MPR7 MFV7 LVZ7 LMD7 LCH7 KSL7 KIP7 JYT7 JOX7 JFB7 IVF7 ILJ7 IBN7 HRR7 HHV7 GXZ7 GOD7 GEH7 FUL7 FKP7 FAT7 EQX7 EHB7 DXF7 DNJ7 DDN7 CTR7 CJV7 BZZ7 BQD7 BGH7 AWL7 AMP7 ACT7 SX7 JB7 E7 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C983047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C917511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C851975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C786439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C720903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C655367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C589831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C524295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C458759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C393223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C327687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C262151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C196615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C131079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IZ65543 C65543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C7 WVN983049 WLR983049 WBV983049 VRZ983049 VID983049 UYH983049 UOL983049 UEP983049 TUT983049 TKX983049 TBB983049 SRF983049 SHJ983049 RXN983049 RNR983049 RDV983049 QTZ983049 QKD983049 QAH983049 PQL983049 PGP983049 OWT983049 OMX983049 ODB983049 NTF983049 NJJ983049 MZN983049 MPR983049 MFV983049 LVZ983049 LMD983049 LCH983049 KSL983049 KIP983049 JYT983049 JOX983049 JFB983049 IVF983049 ILJ983049 IBN983049 HRR983049 HHV983049 GXZ983049 GOD983049 GEH983049 FUL983049 FKP983049 FAT983049 EQX983049 EHB983049 DXF983049 DNJ983049 DDN983049 CTR983049 CJV983049 BZZ983049 BQD983049 BGH983049 AWL983049 AMP983049 ACT983049 SX983049 JB983049 E983049 WVN917513 WLR917513 WBV917513 VRZ917513 VID917513 UYH917513 UOL917513 UEP917513 TUT917513 TKX917513 TBB917513 SRF917513 SHJ917513 RXN917513 RNR917513 RDV917513 QTZ917513 QKD917513 QAH917513 PQL917513 PGP917513 OWT917513 OMX917513 ODB917513 NTF917513 NJJ917513 MZN917513 MPR917513 MFV917513 LVZ917513 LMD917513 LCH917513 KSL917513 KIP917513 JYT917513 JOX917513 JFB917513 IVF917513 ILJ917513 IBN917513 HRR917513 HHV917513 GXZ917513 GOD917513 GEH917513 FUL917513 FKP917513 FAT917513 EQX917513 EHB917513 DXF917513 DNJ917513 DDN917513 CTR917513 CJV917513 BZZ917513 BQD917513 BGH917513 AWL917513 AMP917513 ACT917513 SX917513 JB917513 E917513 WVN851977 WLR851977 WBV851977 VRZ851977 VID851977 UYH851977 UOL851977 UEP851977 TUT851977 TKX851977 TBB851977 SRF851977 SHJ851977 RXN851977 RNR851977 RDV851977 QTZ851977 QKD851977 QAH851977 PQL851977 PGP851977 OWT851977 OMX851977 ODB851977 NTF851977 NJJ851977 MZN851977 MPR851977 MFV851977 LVZ851977 LMD851977 LCH851977 KSL851977 KIP851977 JYT851977 JOX851977 JFB851977 IVF851977 ILJ851977 IBN851977 HRR851977 HHV851977 GXZ851977 GOD851977 GEH851977 FUL851977 FKP851977 FAT851977 EQX851977 EHB851977 DXF851977 DNJ851977 DDN851977 CTR851977 CJV851977 BZZ851977 BQD851977 BGH851977 AWL851977 AMP851977 ACT851977 SX851977 JB851977 E851977 WVN786441 WLR786441 WBV786441 VRZ786441 VID786441 UYH786441 UOL786441 UEP786441 TUT786441 TKX786441 TBB786441 SRF786441 SHJ786441 RXN786441 RNR786441 RDV786441 QTZ786441 QKD786441 QAH786441 PQL786441 PGP786441 OWT786441 OMX786441 ODB786441 NTF786441 NJJ786441 MZN786441 MPR786441 MFV786441 LVZ786441 LMD786441 LCH786441 KSL786441 KIP786441 JYT786441 JOX786441 JFB786441 IVF786441 ILJ786441 IBN786441 HRR786441 HHV786441 GXZ786441 GOD786441 GEH786441 FUL786441 FKP786441 FAT786441 EQX786441 EHB786441 DXF786441 DNJ786441 DDN786441 CTR786441 CJV786441 BZZ786441 BQD786441 BGH786441 AWL786441 AMP786441 ACT786441 SX786441 JB786441 E786441 WVN720905 WLR720905 WBV720905 VRZ720905 VID720905 UYH720905 UOL720905 UEP720905 TUT720905 TKX720905 TBB720905 SRF720905 SHJ720905 RXN720905 RNR720905 RDV720905 QTZ720905 QKD720905 QAH720905 PQL720905 PGP720905 OWT720905 OMX720905 ODB720905 NTF720905 NJJ720905 MZN720905 MPR720905 MFV720905 LVZ720905 LMD720905 LCH720905 KSL720905 KIP720905 JYT720905 JOX720905 JFB720905 IVF720905 ILJ720905 IBN720905 HRR720905 HHV720905 GXZ720905 GOD720905 GEH720905 FUL720905 FKP720905 FAT720905 EQX720905 EHB720905 DXF720905 DNJ720905 DDN720905 CTR720905 CJV720905 BZZ720905 BQD720905 BGH720905 AWL720905 AMP720905 ACT720905 SX720905 JB720905 E720905 WVN655369 WLR655369 WBV655369 VRZ655369 VID655369 UYH655369 UOL655369 UEP655369 TUT655369 TKX655369 TBB655369 SRF655369 SHJ655369 RXN655369 RNR655369 RDV655369 QTZ655369 QKD655369 QAH655369 PQL655369 PGP655369 OWT655369 OMX655369 ODB655369 NTF655369 NJJ655369 MZN655369 MPR655369 MFV655369 LVZ655369 LMD655369 LCH655369 KSL655369 KIP655369 JYT655369 JOX655369 JFB655369 IVF655369 ILJ655369 IBN655369 HRR655369 HHV655369 GXZ655369 GOD655369 GEH655369 FUL655369 FKP655369 FAT655369 EQX655369 EHB655369 DXF655369 DNJ655369 DDN655369 CTR655369 CJV655369 BZZ655369 BQD655369 BGH655369 AWL655369 AMP655369 ACT655369 SX655369 JB655369 E655369 WVN589833 WLR589833 WBV589833 VRZ589833 VID589833 UYH589833 UOL589833 UEP589833 TUT589833 TKX589833 TBB589833 SRF589833 SHJ589833 RXN589833 RNR589833 RDV589833 QTZ589833 QKD589833 QAH589833 PQL589833 PGP589833 OWT589833 OMX589833 ODB589833 NTF589833 NJJ589833 MZN589833 MPR589833 MFV589833 LVZ589833 LMD589833 LCH589833 KSL589833 KIP589833 JYT589833 JOX589833 JFB589833 IVF589833 ILJ589833 IBN589833 HRR589833 HHV589833 GXZ589833 GOD589833 GEH589833 FUL589833 FKP589833 FAT589833 EQX589833 EHB589833 DXF589833 DNJ589833 DDN589833 CTR589833 CJV589833 BZZ589833 BQD589833 BGH589833 AWL589833 AMP589833 ACT589833 SX589833 JB589833 E589833 WVN524297 WLR524297 WBV524297 VRZ524297 VID524297 UYH524297 UOL524297 UEP524297 TUT524297 TKX524297 TBB524297 SRF524297 SHJ524297 RXN524297 RNR524297 RDV524297 QTZ524297 QKD524297 QAH524297 PQL524297 PGP524297 OWT524297 OMX524297 ODB524297 NTF524297 NJJ524297 MZN524297 MPR524297 MFV524297 LVZ524297 LMD524297 LCH524297 KSL524297 KIP524297 JYT524297 JOX524297 JFB524297 IVF524297 ILJ524297 IBN524297 HRR524297 HHV524297 GXZ524297 GOD524297 GEH524297 FUL524297 FKP524297 FAT524297 EQX524297 EHB524297 DXF524297 DNJ524297 DDN524297 CTR524297 CJV524297 BZZ524297 BQD524297 BGH524297 AWL524297 AMP524297 ACT524297 SX524297 JB524297 E524297 WVN458761 WLR458761 WBV458761 VRZ458761 VID458761 UYH458761 UOL458761 UEP458761 TUT458761 TKX458761 TBB458761 SRF458761 SHJ458761 RXN458761 RNR458761 RDV458761 QTZ458761 QKD458761 QAH458761 PQL458761 PGP458761 OWT458761 OMX458761 ODB458761 NTF458761 NJJ458761 MZN458761 MPR458761 MFV458761 LVZ458761 LMD458761 LCH458761 KSL458761 KIP458761 JYT458761 JOX458761 JFB458761 IVF458761 ILJ458761 IBN458761 HRR458761 HHV458761 GXZ458761 GOD458761 GEH458761 FUL458761 FKP458761 FAT458761 EQX458761 EHB458761 DXF458761 DNJ458761 DDN458761 CTR458761 CJV458761 BZZ458761 BQD458761 BGH458761 AWL458761 AMP458761 ACT458761 SX458761 JB458761 E458761 WVN393225 WLR393225 WBV393225 VRZ393225 VID393225 UYH393225 UOL393225 UEP393225 TUT393225 TKX393225 TBB393225 SRF393225 SHJ393225 RXN393225 RNR393225 RDV393225 QTZ393225 QKD393225 QAH393225 PQL393225 PGP393225 OWT393225 OMX393225 ODB393225 NTF393225 NJJ393225 MZN393225 MPR393225 MFV393225 LVZ393225 LMD393225 LCH393225 KSL393225 KIP393225 JYT393225 JOX393225 JFB393225 IVF393225 ILJ393225 IBN393225 HRR393225 HHV393225 GXZ393225 GOD393225 GEH393225 FUL393225 FKP393225 FAT393225 EQX393225 EHB393225 DXF393225 DNJ393225 DDN393225 CTR393225 CJV393225 BZZ393225 BQD393225 BGH393225 AWL393225 AMP393225 ACT393225 SX393225 JB393225 E393225 WVN327689 WLR327689 WBV327689 VRZ327689 VID327689 UYH327689 UOL327689 UEP327689 TUT327689 TKX327689 TBB327689 SRF327689 SHJ327689 RXN327689 RNR327689 RDV327689 QTZ327689 QKD327689 QAH327689 PQL327689 PGP327689 OWT327689 OMX327689 ODB327689 NTF327689 NJJ327689 MZN327689 MPR327689 MFV327689 LVZ327689 LMD327689 LCH327689 KSL327689 KIP327689 JYT327689 JOX327689 JFB327689 IVF327689 ILJ327689 IBN327689 HRR327689 HHV327689 GXZ327689 GOD327689 GEH327689 FUL327689 FKP327689 FAT327689 EQX327689 EHB327689 DXF327689 DNJ327689 DDN327689 CTR327689 CJV327689 BZZ327689 BQD327689 BGH327689 AWL327689 AMP327689 ACT327689 SX327689 JB327689 E327689 WVN262153 WLR262153 WBV262153 VRZ262153 VID262153 UYH262153 UOL262153 UEP262153 TUT262153 TKX262153 TBB262153 SRF262153 SHJ262153 RXN262153 RNR262153 RDV262153 QTZ262153 QKD262153 QAH262153 PQL262153 PGP262153 OWT262153 OMX262153 ODB262153 NTF262153 NJJ262153 MZN262153 MPR262153 MFV262153 LVZ262153 LMD262153 LCH262153 KSL262153 KIP262153 JYT262153 JOX262153 JFB262153 IVF262153 ILJ262153 IBN262153 HRR262153 HHV262153 GXZ262153 GOD262153 GEH262153 FUL262153 FKP262153 FAT262153 EQX262153 EHB262153 DXF262153 DNJ262153 DDN262153 CTR262153 CJV262153 BZZ262153 BQD262153 BGH262153 AWL262153 AMP262153 ACT262153 SX262153 JB262153 E262153 WVN196617 WLR196617 WBV196617 VRZ196617 VID196617 UYH196617 UOL196617 UEP196617 TUT196617 TKX196617 TBB196617 SRF196617 SHJ196617 RXN196617 RNR196617 RDV196617 QTZ196617 QKD196617 QAH196617 PQL196617 PGP196617 OWT196617 OMX196617 ODB196617 NTF196617 NJJ196617 MZN196617 MPR196617 MFV196617 LVZ196617 LMD196617 LCH196617 KSL196617 KIP196617 JYT196617 JOX196617 JFB196617 IVF196617 ILJ196617 IBN196617 HRR196617 HHV196617 GXZ196617 GOD196617 GEH196617 FUL196617 FKP196617 FAT196617 EQX196617 EHB196617 DXF196617 DNJ196617 DDN196617 CTR196617 CJV196617 BZZ196617 BQD196617 BGH196617 AWL196617 AMP196617 ACT196617 SX196617 JB196617 E196617 WVN131081 WLR131081 WBV131081 VRZ131081 VID131081 UYH131081 UOL131081 UEP131081 TUT131081 TKX131081 TBB131081 SRF131081 SHJ131081 RXN131081 RNR131081 RDV131081 QTZ131081 QKD131081 QAH131081 PQL131081 PGP131081 OWT131081 OMX131081 ODB131081 NTF131081 NJJ131081 MZN131081 MPR131081 MFV131081 LVZ131081 LMD131081 LCH131081 KSL131081 KIP131081 JYT131081 JOX131081 JFB131081 IVF131081 ILJ131081 IBN131081 HRR131081 HHV131081 GXZ131081 GOD131081 GEH131081 FUL131081 FKP131081 FAT131081 EQX131081 EHB131081 DXF131081 DNJ131081 DDN131081 CTR131081 CJV131081 BZZ131081 BQD131081 BGH131081 AWL131081 AMP131081 ACT131081 SX131081 JB131081 E131081 WVN65545 WLR65545 WBV65545 VRZ65545 VID65545 UYH65545 UOL65545 UEP65545 TUT65545 TKX65545 TBB65545 SRF65545 SHJ65545 RXN65545 RNR65545 RDV65545 QTZ65545 QKD65545 QAH65545 PQL65545 PGP65545 OWT65545 OMX65545 ODB65545 NTF65545 NJJ65545 MZN65545 MPR65545 MFV65545 LVZ65545 LMD65545 LCH65545 KSL65545 KIP65545 JYT65545 JOX65545 JFB65545 IVF65545 ILJ65545 IBN65545 HRR65545 HHV65545 GXZ65545 GOD65545 GEH65545 FUL65545 FKP65545 FAT65545 EQX65545 EHB65545 DXF65545 DNJ65545 DDN65545 CTR65545 CJV65545 BZZ65545 BQD65545 BGH65545 AWL65545 AMP65545 ACT65545 SX65545 JB65545 E65545 WVN9 WLR9 WBV9 VRZ9 VID9 UYH9 UOL9 UEP9 TUT9 TKX9 TBB9 SRF9 SHJ9 RXN9 RNR9 RDV9 QTZ9 QKD9 QAH9 PQL9 PGP9 OWT9 OMX9 ODB9 NTF9 NJJ9 MZN9 MPR9 MFV9 LVZ9 LMD9 LCH9 KSL9 KIP9 JYT9 JOX9 JFB9 IVF9 ILJ9 IBN9 HRR9 HHV9 GXZ9 GOD9 GEH9 FUL9 FKP9 FAT9 EQX9 EHB9 DXF9 DNJ9 DDN9 CTR9 CJV9 BZZ9 BQD9 BGH9 AWL9 AMP9 ACT9 SX9 JB9 E9 WVP983049 WLT983049 WBX983049 VSB983049 VIF983049 UYJ983049 UON983049 UER983049 TUV983049 TKZ983049 TBD983049 SRH983049 SHL983049 RXP983049 RNT983049 RDX983049 QUB983049 QKF983049 QAJ983049 PQN983049 PGR983049 OWV983049 OMZ983049 ODD983049 NTH983049 NJL983049 MZP983049 MPT983049 MFX983049 LWB983049 LMF983049 LCJ983049 KSN983049 KIR983049 JYV983049 JOZ983049 JFD983049 IVH983049 ILL983049 IBP983049 HRT983049 HHX983049 GYB983049 GOF983049 GEJ983049 FUN983049 FKR983049 FAV983049 EQZ983049 EHD983049 DXH983049 DNL983049 DDP983049 CTT983049 CJX983049 CAB983049 BQF983049 BGJ983049 AWN983049 AMR983049 ACV983049 SZ983049 JD983049 G983049 WVP917513 WLT917513 WBX917513 VSB917513 VIF917513 UYJ917513 UON917513 UER917513 TUV917513 TKZ917513 TBD917513 SRH917513 SHL917513 RXP917513 RNT917513 RDX917513 QUB917513 QKF917513 QAJ917513 PQN917513 PGR917513 OWV917513 OMZ917513 ODD917513 NTH917513 NJL917513 MZP917513 MPT917513 MFX917513 LWB917513 LMF917513 LCJ917513 KSN917513 KIR917513 JYV917513 JOZ917513 JFD917513 IVH917513 ILL917513 IBP917513 HRT917513 HHX917513 GYB917513 GOF917513 GEJ917513 FUN917513 FKR917513 FAV917513 EQZ917513 EHD917513 DXH917513 DNL917513 DDP917513 CTT917513 CJX917513 CAB917513 BQF917513 BGJ917513 AWN917513 AMR917513 ACV917513 SZ917513 JD917513 G917513 WVP851977 WLT851977 WBX851977 VSB851977 VIF851977 UYJ851977 UON851977 UER851977 TUV851977 TKZ851977 TBD851977 SRH851977 SHL851977 RXP851977 RNT851977 RDX851977 QUB851977 QKF851977 QAJ851977 PQN851977 PGR851977 OWV851977 OMZ851977 ODD851977 NTH851977 NJL851977 MZP851977 MPT851977 MFX851977 LWB851977 LMF851977 LCJ851977 KSN851977 KIR851977 JYV851977 JOZ851977 JFD851977 IVH851977 ILL851977 IBP851977 HRT851977 HHX851977 GYB851977 GOF851977 GEJ851977 FUN851977 FKR851977 FAV851977 EQZ851977 EHD851977 DXH851977 DNL851977 DDP851977 CTT851977 CJX851977 CAB851977 BQF851977 BGJ851977 AWN851977 AMR851977 ACV851977 SZ851977 JD851977 G851977 WVP786441 WLT786441 WBX786441 VSB786441 VIF786441 UYJ786441 UON786441 UER786441 TUV786441 TKZ786441 TBD786441 SRH786441 SHL786441 RXP786441 RNT786441 RDX786441 QUB786441 QKF786441 QAJ786441 PQN786441 PGR786441 OWV786441 OMZ786441 ODD786441 NTH786441 NJL786441 MZP786441 MPT786441 MFX786441 LWB786441 LMF786441 LCJ786441 KSN786441 KIR786441 JYV786441 JOZ786441 JFD786441 IVH786441 ILL786441 IBP786441 HRT786441 HHX786441 GYB786441 GOF786441 GEJ786441 FUN786441 FKR786441 FAV786441 EQZ786441 EHD786441 DXH786441 DNL786441 DDP786441 CTT786441 CJX786441 CAB786441 BQF786441 BGJ786441 AWN786441 AMR786441 ACV786441 SZ786441 JD786441 G786441 WVP720905 WLT720905 WBX720905 VSB720905 VIF720905 UYJ720905 UON720905 UER720905 TUV720905 TKZ720905 TBD720905 SRH720905 SHL720905 RXP720905 RNT720905 RDX720905 QUB720905 QKF720905 QAJ720905 PQN720905 PGR720905 OWV720905 OMZ720905 ODD720905 NTH720905 NJL720905 MZP720905 MPT720905 MFX720905 LWB720905 LMF720905 LCJ720905 KSN720905 KIR720905 JYV720905 JOZ720905 JFD720905 IVH720905 ILL720905 IBP720905 HRT720905 HHX720905 GYB720905 GOF720905 GEJ720905 FUN720905 FKR720905 FAV720905 EQZ720905 EHD720905 DXH720905 DNL720905 DDP720905 CTT720905 CJX720905 CAB720905 BQF720905 BGJ720905 AWN720905 AMR720905 ACV720905 SZ720905 JD720905 G720905 WVP655369 WLT655369 WBX655369 VSB655369 VIF655369 UYJ655369 UON655369 UER655369 TUV655369 TKZ655369 TBD655369 SRH655369 SHL655369 RXP655369 RNT655369 RDX655369 QUB655369 QKF655369 QAJ655369 PQN655369 PGR655369 OWV655369 OMZ655369 ODD655369 NTH655369 NJL655369 MZP655369 MPT655369 MFX655369 LWB655369 LMF655369 LCJ655369 KSN655369 KIR655369 JYV655369 JOZ655369 JFD655369 IVH655369 ILL655369 IBP655369 HRT655369 HHX655369 GYB655369 GOF655369 GEJ655369 FUN655369 FKR655369 FAV655369 EQZ655369 EHD655369 DXH655369 DNL655369 DDP655369 CTT655369 CJX655369 CAB655369 BQF655369 BGJ655369 AWN655369 AMR655369 ACV655369 SZ655369 JD655369 G655369 WVP589833 WLT589833 WBX589833 VSB589833 VIF589833 UYJ589833 UON589833 UER589833 TUV589833 TKZ589833 TBD589833 SRH589833 SHL589833 RXP589833 RNT589833 RDX589833 QUB589833 QKF589833 QAJ589833 PQN589833 PGR589833 OWV589833 OMZ589833 ODD589833 NTH589833 NJL589833 MZP589833 MPT589833 MFX589833 LWB589833 LMF589833 LCJ589833 KSN589833 KIR589833 JYV589833 JOZ589833 JFD589833 IVH589833 ILL589833 IBP589833 HRT589833 HHX589833 GYB589833 GOF589833 GEJ589833 FUN589833 FKR589833 FAV589833 EQZ589833 EHD589833 DXH589833 DNL589833 DDP589833 CTT589833 CJX589833 CAB589833 BQF589833 BGJ589833 AWN589833 AMR589833 ACV589833 SZ589833 JD589833 G589833 WVP524297 WLT524297 WBX524297 VSB524297 VIF524297 UYJ524297 UON524297 UER524297 TUV524297 TKZ524297 TBD524297 SRH524297 SHL524297 RXP524297 RNT524297 RDX524297 QUB524297 QKF524297 QAJ524297 PQN524297 PGR524297 OWV524297 OMZ524297 ODD524297 NTH524297 NJL524297 MZP524297 MPT524297 MFX524297 LWB524297 LMF524297 LCJ524297 KSN524297 KIR524297 JYV524297 JOZ524297 JFD524297 IVH524297 ILL524297 IBP524297 HRT524297 HHX524297 GYB524297 GOF524297 GEJ524297 FUN524297 FKR524297 FAV524297 EQZ524297 EHD524297 DXH524297 DNL524297 DDP524297 CTT524297 CJX524297 CAB524297 BQF524297 BGJ524297 AWN524297 AMR524297 ACV524297 SZ524297 JD524297 G524297 WVP458761 WLT458761 WBX458761 VSB458761 VIF458761 UYJ458761 UON458761 UER458761 TUV458761 TKZ458761 TBD458761 SRH458761 SHL458761 RXP458761 RNT458761 RDX458761 QUB458761 QKF458761 QAJ458761 PQN458761 PGR458761 OWV458761 OMZ458761 ODD458761 NTH458761 NJL458761 MZP458761 MPT458761 MFX458761 LWB458761 LMF458761 LCJ458761 KSN458761 KIR458761 JYV458761 JOZ458761 JFD458761 IVH458761 ILL458761 IBP458761 HRT458761 HHX458761 GYB458761 GOF458761 GEJ458761 FUN458761 FKR458761 FAV458761 EQZ458761 EHD458761 DXH458761 DNL458761 DDP458761 CTT458761 CJX458761 CAB458761 BQF458761 BGJ458761 AWN458761 AMR458761 ACV458761 SZ458761 JD458761 G458761 WVP393225 WLT393225 WBX393225 VSB393225 VIF393225 UYJ393225 UON393225 UER393225 TUV393225 TKZ393225 TBD393225 SRH393225 SHL393225 RXP393225 RNT393225 RDX393225 QUB393225 QKF393225 QAJ393225 PQN393225 PGR393225 OWV393225 OMZ393225 ODD393225 NTH393225 NJL393225 MZP393225 MPT393225 MFX393225 LWB393225 LMF393225 LCJ393225 KSN393225 KIR393225 JYV393225 JOZ393225 JFD393225 IVH393225 ILL393225 IBP393225 HRT393225 HHX393225 GYB393225 GOF393225 GEJ393225 FUN393225 FKR393225 FAV393225 EQZ393225 EHD393225 DXH393225 DNL393225 DDP393225 CTT393225 CJX393225 CAB393225 BQF393225 BGJ393225 AWN393225 AMR393225 ACV393225 SZ393225 JD393225 G393225 WVP327689 WLT327689 WBX327689 VSB327689 VIF327689 UYJ327689 UON327689 UER327689 TUV327689 TKZ327689 TBD327689 SRH327689 SHL327689 RXP327689 RNT327689 RDX327689 QUB327689 QKF327689 QAJ327689 PQN327689 PGR327689 OWV327689 OMZ327689 ODD327689 NTH327689 NJL327689 MZP327689 MPT327689 MFX327689 LWB327689 LMF327689 LCJ327689 KSN327689 KIR327689 JYV327689 JOZ327689 JFD327689 IVH327689 ILL327689 IBP327689 HRT327689 HHX327689 GYB327689 GOF327689 GEJ327689 FUN327689 FKR327689 FAV327689 EQZ327689 EHD327689 DXH327689 DNL327689 DDP327689 CTT327689 CJX327689 CAB327689 BQF327689 BGJ327689 AWN327689 AMR327689 ACV327689 SZ327689 JD327689 G327689 WVP262153 WLT262153 WBX262153 VSB262153 VIF262153 UYJ262153 UON262153 UER262153 TUV262153 TKZ262153 TBD262153 SRH262153 SHL262153 RXP262153 RNT262153 RDX262153 QUB262153 QKF262153 QAJ262153 PQN262153 PGR262153 OWV262153 OMZ262153 ODD262153 NTH262153 NJL262153 MZP262153 MPT262153 MFX262153 LWB262153 LMF262153 LCJ262153 KSN262153 KIR262153 JYV262153 JOZ262153 JFD262153 IVH262153 ILL262153 IBP262153 HRT262153 HHX262153 GYB262153 GOF262153 GEJ262153 FUN262153 FKR262153 FAV262153 EQZ262153 EHD262153 DXH262153 DNL262153 DDP262153 CTT262153 CJX262153 CAB262153 BQF262153 BGJ262153 AWN262153 AMR262153 ACV262153 SZ262153 JD262153 G262153 WVP196617 WLT196617 WBX196617 VSB196617 VIF196617 UYJ196617 UON196617 UER196617 TUV196617 TKZ196617 TBD196617 SRH196617 SHL196617 RXP196617 RNT196617 RDX196617 QUB196617 QKF196617 QAJ196617 PQN196617 PGR196617 OWV196617 OMZ196617 ODD196617 NTH196617 NJL196617 MZP196617 MPT196617 MFX196617 LWB196617 LMF196617 LCJ196617 KSN196617 KIR196617 JYV196617 JOZ196617 JFD196617 IVH196617 ILL196617 IBP196617 HRT196617 HHX196617 GYB196617 GOF196617 GEJ196617 FUN196617 FKR196617 FAV196617 EQZ196617 EHD196617 DXH196617 DNL196617 DDP196617 CTT196617 CJX196617 CAB196617 BQF196617 BGJ196617 AWN196617 AMR196617 ACV196617 SZ196617 JD196617 G196617 WVP131081 WLT131081 WBX131081 VSB131081 VIF131081 UYJ131081 UON131081 UER131081 TUV131081 TKZ131081 TBD131081 SRH131081 SHL131081 RXP131081 RNT131081 RDX131081 QUB131081 QKF131081 QAJ131081 PQN131081 PGR131081 OWV131081 OMZ131081 ODD131081 NTH131081 NJL131081 MZP131081 MPT131081 MFX131081 LWB131081 LMF131081 LCJ131081 KSN131081 KIR131081 JYV131081 JOZ131081 JFD131081 IVH131081 ILL131081 IBP131081 HRT131081 HHX131081 GYB131081 GOF131081 GEJ131081 FUN131081 FKR131081 FAV131081 EQZ131081 EHD131081 DXH131081 DNL131081 DDP131081 CTT131081 CJX131081 CAB131081 BQF131081 BGJ131081 AWN131081 AMR131081 ACV131081 SZ131081 JD131081 G131081 WVP65545 WLT65545 WBX65545 VSB65545 VIF65545 UYJ65545 UON65545 UER65545 TUV65545 TKZ65545 TBD65545 SRH65545 SHL65545 RXP65545 RNT65545 RDX65545 QUB65545 QKF65545 QAJ65545 PQN65545 PGR65545 OWV65545 OMZ65545 ODD65545 NTH65545 NJL65545 MZP65545 MPT65545 MFX65545 LWB65545 LMF65545 LCJ65545 KSN65545 KIR65545 JYV65545 JOZ65545 JFD65545 IVH65545 ILL65545 IBP65545 HRT65545 HHX65545 GYB65545 GOF65545 GEJ65545 FUN65545 FKR65545 FAV65545 EQZ65545 EHD65545 DXH65545 DNL65545 DDP65545 CTT65545 CJX65545 CAB65545 BQF65545 BGJ65545 AWN65545 AMR65545 ACV65545 SZ65545 JD65545 G65545 WVP9 WLT9 WBX9 VSB9 VIF9 UYJ9 UON9 UER9 TUV9 TKZ9 TBD9 SRH9 SHL9 RXP9 RNT9 RDX9 QUB9 QKF9 QAJ9 PQN9 PGR9 OWV9 OMZ9 ODD9 NTH9 NJL9 MZP9 MPT9 MFX9 LWB9 LMF9 LCJ9 KSN9 KIR9 JYV9 JOZ9 JFD9 IVH9 ILL9 IBP9 HRT9 HHX9 GYB9 GOF9 GEJ9 FUN9 FKR9 FAV9 EQZ9 EHD9 DXH9 DNL9 DDP9 CTT9 CJX9 CAB9 BQF9 BGJ9 AWN9 AMR9 ACV9 SZ9 JD9 G9 WVR983049 WLV983049 WBZ983049 VSD983049 VIH983049 UYL983049 UOP983049 UET983049 TUX983049 TLB983049 TBF983049 SRJ983049 SHN983049 RXR983049 RNV983049 RDZ983049 QUD983049 QKH983049 QAL983049 PQP983049 PGT983049 OWX983049 ONB983049 ODF983049 NTJ983049 NJN983049 MZR983049 MPV983049 MFZ983049 LWD983049 LMH983049 LCL983049 KSP983049 KIT983049 JYX983049 JPB983049 JFF983049 IVJ983049 ILN983049 IBR983049 HRV983049 HHZ983049 GYD983049 GOH983049 GEL983049 FUP983049 FKT983049 FAX983049 ERB983049 EHF983049 DXJ983049 DNN983049 DDR983049 CTV983049 CJZ983049 CAD983049 BQH983049 BGL983049 AWP983049 AMT983049 ACX983049 TB983049 JF983049 I983049 WVR917513 WLV917513 WBZ917513 VSD917513 VIH917513 UYL917513 UOP917513 UET917513 TUX917513 TLB917513 TBF917513 SRJ917513 SHN917513 RXR917513 RNV917513 RDZ917513 QUD917513 QKH917513 QAL917513 PQP917513 PGT917513 OWX917513 ONB917513 ODF917513 NTJ917513 NJN917513 MZR917513 MPV917513 MFZ917513 LWD917513 LMH917513 LCL917513 KSP917513 KIT917513 JYX917513 JPB917513 JFF917513 IVJ917513 ILN917513 IBR917513 HRV917513 HHZ917513 GYD917513 GOH917513 GEL917513 FUP917513 FKT917513 FAX917513 ERB917513 EHF917513 DXJ917513 DNN917513 DDR917513 CTV917513 CJZ917513 CAD917513 BQH917513 BGL917513 AWP917513 AMT917513 ACX917513 TB917513 JF917513 I917513 WVR851977 WLV851977 WBZ851977 VSD851977 VIH851977 UYL851977 UOP851977 UET851977 TUX851977 TLB851977 TBF851977 SRJ851977 SHN851977 RXR851977 RNV851977 RDZ851977 QUD851977 QKH851977 QAL851977 PQP851977 PGT851977 OWX851977 ONB851977 ODF851977 NTJ851977 NJN851977 MZR851977 MPV851977 MFZ851977 LWD851977 LMH851977 LCL851977 KSP851977 KIT851977 JYX851977 JPB851977 JFF851977 IVJ851977 ILN851977 IBR851977 HRV851977 HHZ851977 GYD851977 GOH851977 GEL851977 FUP851977 FKT851977 FAX851977 ERB851977 EHF851977 DXJ851977 DNN851977 DDR851977 CTV851977 CJZ851977 CAD851977 BQH851977 BGL851977 AWP851977 AMT851977 ACX851977 TB851977 JF851977 I851977 WVR786441 WLV786441 WBZ786441 VSD786441 VIH786441 UYL786441 UOP786441 UET786441 TUX786441 TLB786441 TBF786441 SRJ786441 SHN786441 RXR786441 RNV786441 RDZ786441 QUD786441 QKH786441 QAL786441 PQP786441 PGT786441 OWX786441 ONB786441 ODF786441 NTJ786441 NJN786441 MZR786441 MPV786441 MFZ786441 LWD786441 LMH786441 LCL786441 KSP786441 KIT786441 JYX786441 JPB786441 JFF786441 IVJ786441 ILN786441 IBR786441 HRV786441 HHZ786441 GYD786441 GOH786441 GEL786441 FUP786441 FKT786441 FAX786441 ERB786441 EHF786441 DXJ786441 DNN786441 DDR786441 CTV786441 CJZ786441 CAD786441 BQH786441 BGL786441 AWP786441 AMT786441 ACX786441 TB786441 JF786441 I786441 WVR720905 WLV720905 WBZ720905 VSD720905 VIH720905 UYL720905 UOP720905 UET720905 TUX720905 TLB720905 TBF720905 SRJ720905 SHN720905 RXR720905 RNV720905 RDZ720905 QUD720905 QKH720905 QAL720905 PQP720905 PGT720905 OWX720905 ONB720905 ODF720905 NTJ720905 NJN720905 MZR720905 MPV720905 MFZ720905 LWD720905 LMH720905 LCL720905 KSP720905 KIT720905 JYX720905 JPB720905 JFF720905 IVJ720905 ILN720905 IBR720905 HRV720905 HHZ720905 GYD720905 GOH720905 GEL720905 FUP720905 FKT720905 FAX720905 ERB720905 EHF720905 DXJ720905 DNN720905 DDR720905 CTV720905 CJZ720905 CAD720905 BQH720905 BGL720905 AWP720905 AMT720905 ACX720905 TB720905 JF720905 I720905 WVR655369 WLV655369 WBZ655369 VSD655369 VIH655369 UYL655369 UOP655369 UET655369 TUX655369 TLB655369 TBF655369 SRJ655369 SHN655369 RXR655369 RNV655369 RDZ655369 QUD655369 QKH655369 QAL655369 PQP655369 PGT655369 OWX655369 ONB655369 ODF655369 NTJ655369 NJN655369 MZR655369 MPV655369 MFZ655369 LWD655369 LMH655369 LCL655369 KSP655369 KIT655369 JYX655369 JPB655369 JFF655369 IVJ655369 ILN655369 IBR655369 HRV655369 HHZ655369 GYD655369 GOH655369 GEL655369 FUP655369 FKT655369 FAX655369 ERB655369 EHF655369 DXJ655369 DNN655369 DDR655369 CTV655369 CJZ655369 CAD655369 BQH655369 BGL655369 AWP655369 AMT655369 ACX655369 TB655369 JF655369 I655369 WVR589833 WLV589833 WBZ589833 VSD589833 VIH589833 UYL589833 UOP589833 UET589833 TUX589833 TLB589833 TBF589833 SRJ589833 SHN589833 RXR589833 RNV589833 RDZ589833 QUD589833 QKH589833 QAL589833 PQP589833 PGT589833 OWX589833 ONB589833 ODF589833 NTJ589833 NJN589833 MZR589833 MPV589833 MFZ589833 LWD589833 LMH589833 LCL589833 KSP589833 KIT589833 JYX589833 JPB589833 JFF589833 IVJ589833 ILN589833 IBR589833 HRV589833 HHZ589833 GYD589833 GOH589833 GEL589833 FUP589833 FKT589833 FAX589833 ERB589833 EHF589833 DXJ589833 DNN589833 DDR589833 CTV589833 CJZ589833 CAD589833 BQH589833 BGL589833 AWP589833 AMT589833 ACX589833 TB589833 JF589833 I589833 WVR524297 WLV524297 WBZ524297 VSD524297 VIH524297 UYL524297 UOP524297 UET524297 TUX524297 TLB524297 TBF524297 SRJ524297 SHN524297 RXR524297 RNV524297 RDZ524297 QUD524297 QKH524297 QAL524297 PQP524297 PGT524297 OWX524297 ONB524297 ODF524297 NTJ524297 NJN524297 MZR524297 MPV524297 MFZ524297 LWD524297 LMH524297 LCL524297 KSP524297 KIT524297 JYX524297 JPB524297 JFF524297 IVJ524297 ILN524297 IBR524297 HRV524297 HHZ524297 GYD524297 GOH524297 GEL524297 FUP524297 FKT524297 FAX524297 ERB524297 EHF524297 DXJ524297 DNN524297 DDR524297 CTV524297 CJZ524297 CAD524297 BQH524297 BGL524297 AWP524297 AMT524297 ACX524297 TB524297 JF524297 I524297 WVR458761 WLV458761 WBZ458761 VSD458761 VIH458761 UYL458761 UOP458761 UET458761 TUX458761 TLB458761 TBF458761 SRJ458761 SHN458761 RXR458761 RNV458761 RDZ458761 QUD458761 QKH458761 QAL458761 PQP458761 PGT458761 OWX458761 ONB458761 ODF458761 NTJ458761 NJN458761 MZR458761 MPV458761 MFZ458761 LWD458761 LMH458761 LCL458761 KSP458761 KIT458761 JYX458761 JPB458761 JFF458761 IVJ458761 ILN458761 IBR458761 HRV458761 HHZ458761 GYD458761 GOH458761 GEL458761 FUP458761 FKT458761 FAX458761 ERB458761 EHF458761 DXJ458761 DNN458761 DDR458761 CTV458761 CJZ458761 CAD458761 BQH458761 BGL458761 AWP458761 AMT458761 ACX458761 TB458761 JF458761 I458761 WVR393225 WLV393225 WBZ393225 VSD393225 VIH393225 UYL393225 UOP393225 UET393225 TUX393225 TLB393225 TBF393225 SRJ393225 SHN393225 RXR393225 RNV393225 RDZ393225 QUD393225 QKH393225 QAL393225 PQP393225 PGT393225 OWX393225 ONB393225 ODF393225 NTJ393225 NJN393225 MZR393225 MPV393225 MFZ393225 LWD393225 LMH393225 LCL393225 KSP393225 KIT393225 JYX393225 JPB393225 JFF393225 IVJ393225 ILN393225 IBR393225 HRV393225 HHZ393225 GYD393225 GOH393225 GEL393225 FUP393225 FKT393225 FAX393225 ERB393225 EHF393225 DXJ393225 DNN393225 DDR393225 CTV393225 CJZ393225 CAD393225 BQH393225 BGL393225 AWP393225 AMT393225 ACX393225 TB393225 JF393225 I393225 WVR327689 WLV327689 WBZ327689 VSD327689 VIH327689 UYL327689 UOP327689 UET327689 TUX327689 TLB327689 TBF327689 SRJ327689 SHN327689 RXR327689 RNV327689 RDZ327689 QUD327689 QKH327689 QAL327689 PQP327689 PGT327689 OWX327689 ONB327689 ODF327689 NTJ327689 NJN327689 MZR327689 MPV327689 MFZ327689 LWD327689 LMH327689 LCL327689 KSP327689 KIT327689 JYX327689 JPB327689 JFF327689 IVJ327689 ILN327689 IBR327689 HRV327689 HHZ327689 GYD327689 GOH327689 GEL327689 FUP327689 FKT327689 FAX327689 ERB327689 EHF327689 DXJ327689 DNN327689 DDR327689 CTV327689 CJZ327689 CAD327689 BQH327689 BGL327689 AWP327689 AMT327689 ACX327689 TB327689 JF327689 I327689 WVR262153 WLV262153 WBZ262153 VSD262153 VIH262153 UYL262153 UOP262153 UET262153 TUX262153 TLB262153 TBF262153 SRJ262153 SHN262153 RXR262153 RNV262153 RDZ262153 QUD262153 QKH262153 QAL262153 PQP262153 PGT262153 OWX262153 ONB262153 ODF262153 NTJ262153 NJN262153 MZR262153 MPV262153 MFZ262153 LWD262153 LMH262153 LCL262153 KSP262153 KIT262153 JYX262153 JPB262153 JFF262153 IVJ262153 ILN262153 IBR262153 HRV262153 HHZ262153 GYD262153 GOH262153 GEL262153 FUP262153 FKT262153 FAX262153 ERB262153 EHF262153 DXJ262153 DNN262153 DDR262153 CTV262153 CJZ262153 CAD262153 BQH262153 BGL262153 AWP262153 AMT262153 ACX262153 TB262153 JF262153 I262153 WVR196617 WLV196617 WBZ196617 VSD196617 VIH196617 UYL196617 UOP196617 UET196617 TUX196617 TLB196617 TBF196617 SRJ196617 SHN196617 RXR196617 RNV196617 RDZ196617 QUD196617 QKH196617 QAL196617 PQP196617 PGT196617 OWX196617 ONB196617 ODF196617 NTJ196617 NJN196617 MZR196617 MPV196617 MFZ196617 LWD196617 LMH196617 LCL196617 KSP196617 KIT196617 JYX196617 JPB196617 JFF196617 IVJ196617 ILN196617 IBR196617 HRV196617 HHZ196617 GYD196617 GOH196617 GEL196617 FUP196617 FKT196617 FAX196617 ERB196617 EHF196617 DXJ196617 DNN196617 DDR196617 CTV196617 CJZ196617 CAD196617 BQH196617 BGL196617 AWP196617 AMT196617 ACX196617 TB196617 JF196617 I196617 WVR131081 WLV131081 WBZ131081 VSD131081 VIH131081 UYL131081 UOP131081 UET131081 TUX131081 TLB131081 TBF131081 SRJ131081 SHN131081 RXR131081 RNV131081 RDZ131081 QUD131081 QKH131081 QAL131081 PQP131081 PGT131081 OWX131081 ONB131081 ODF131081 NTJ131081 NJN131081 MZR131081 MPV131081 MFZ131081 LWD131081 LMH131081 LCL131081 KSP131081 KIT131081 JYX131081 JPB131081 JFF131081 IVJ131081 ILN131081 IBR131081 HRV131081 HHZ131081 GYD131081 GOH131081 GEL131081 FUP131081 FKT131081 FAX131081 ERB131081 EHF131081 DXJ131081 DNN131081 DDR131081 CTV131081 CJZ131081 CAD131081 BQH131081 BGL131081 AWP131081 AMT131081 ACX131081 TB131081 JF131081 I131081 WVR65545 WLV65545 WBZ65545 VSD65545 VIH65545 UYL65545 UOP65545 UET65545 TUX65545 TLB65545 TBF65545 SRJ65545 SHN65545 RXR65545 RNV65545 RDZ65545 QUD65545 QKH65545 QAL65545 PQP65545 PGT65545 OWX65545 ONB65545 ODF65545 NTJ65545 NJN65545 MZR65545 MPV65545 MFZ65545 LWD65545 LMH65545 LCL65545 KSP65545 KIT65545 JYX65545 JPB65545 JFF65545 IVJ65545 ILN65545 IBR65545 HRV65545 HHZ65545 GYD65545 GOH65545 GEL65545 FUP65545 FKT65545 FAX65545 ERB65545 EHF65545 DXJ65545 DNN65545 DDR65545 CTV65545 CJZ65545 CAD65545 BQH65545 BGL65545 AWP65545 AMT65545 ACX65545 TB65545 JF65545 I65545 WVR9 WLV9 WBZ9 VSD9 VIH9 UYL9 UOP9 UET9 TUX9 TLB9 TBF9 SRJ9 SHN9 RXR9 RNV9 RDZ9 QUD9 QKH9 QAL9 PQP9 PGT9 OWX9 ONB9 ODF9 NTJ9 NJN9 MZR9 MPV9 MFZ9 LWD9 LMH9 LCL9 KSP9 KIT9 JYX9 JPB9 JFF9 IVJ9 ILN9 IBR9 HRV9 HHZ9 GYD9 GOH9 GEL9 FUP9 FKT9 FAX9 ERB9 EHF9 DXJ9 DNN9 DDR9 CTV9 CJZ9 CAD9 BQH9 BGL9 AWP9 AMT9 ACX9 TB9 JF9 I9 WVT983049 WLX983049 WCB983049 VSF983049 VIJ983049 UYN983049 UOR983049 UEV983049 TUZ983049 TLD983049 TBH983049 SRL983049 SHP983049 RXT983049 RNX983049 REB983049 QUF983049 QKJ983049 QAN983049 PQR983049 PGV983049 OWZ983049 OND983049 ODH983049 NTL983049 NJP983049 MZT983049 MPX983049 MGB983049 LWF983049 LMJ983049 LCN983049 KSR983049 KIV983049 JYZ983049 JPD983049 JFH983049 IVL983049 ILP983049 IBT983049 HRX983049 HIB983049 GYF983049 GOJ983049 GEN983049 FUR983049 FKV983049 FAZ983049 ERD983049 EHH983049 DXL983049 DNP983049 DDT983049 CTX983049 CKB983049 CAF983049 BQJ983049 BGN983049 AWR983049 AMV983049 ACZ983049 TD983049 JH983049 K983049:L983049 WVT917513 WLX917513 WCB917513 VSF917513 VIJ917513 UYN917513 UOR917513 UEV917513 TUZ917513 TLD917513 TBH917513 SRL917513 SHP917513 RXT917513 RNX917513 REB917513 QUF917513 QKJ917513 QAN917513 PQR917513 PGV917513 OWZ917513 OND917513 ODH917513 NTL917513 NJP917513 MZT917513 MPX917513 MGB917513 LWF917513 LMJ917513 LCN917513 KSR917513 KIV917513 JYZ917513 JPD917513 JFH917513 IVL917513 ILP917513 IBT917513 HRX917513 HIB917513 GYF917513 GOJ917513 GEN917513 FUR917513 FKV917513 FAZ917513 ERD917513 EHH917513 DXL917513 DNP917513 DDT917513 CTX917513 CKB917513 CAF917513 BQJ917513 BGN917513 AWR917513 AMV917513 ACZ917513 TD917513 JH917513 K917513:L917513 WVT851977 WLX851977 WCB851977 VSF851977 VIJ851977 UYN851977 UOR851977 UEV851977 TUZ851977 TLD851977 TBH851977 SRL851977 SHP851977 RXT851977 RNX851977 REB851977 QUF851977 QKJ851977 QAN851977 PQR851977 PGV851977 OWZ851977 OND851977 ODH851977 NTL851977 NJP851977 MZT851977 MPX851977 MGB851977 LWF851977 LMJ851977 LCN851977 KSR851977 KIV851977 JYZ851977 JPD851977 JFH851977 IVL851977 ILP851977 IBT851977 HRX851977 HIB851977 GYF851977 GOJ851977 GEN851977 FUR851977 FKV851977 FAZ851977 ERD851977 EHH851977 DXL851977 DNP851977 DDT851977 CTX851977 CKB851977 CAF851977 BQJ851977 BGN851977 AWR851977 AMV851977 ACZ851977 TD851977 JH851977 K851977:L851977 WVT786441 WLX786441 WCB786441 VSF786441 VIJ786441 UYN786441 UOR786441 UEV786441 TUZ786441 TLD786441 TBH786441 SRL786441 SHP786441 RXT786441 RNX786441 REB786441 QUF786441 QKJ786441 QAN786441 PQR786441 PGV786441 OWZ786441 OND786441 ODH786441 NTL786441 NJP786441 MZT786441 MPX786441 MGB786441 LWF786441 LMJ786441 LCN786441 KSR786441 KIV786441 JYZ786441 JPD786441 JFH786441 IVL786441 ILP786441 IBT786441 HRX786441 HIB786441 GYF786441 GOJ786441 GEN786441 FUR786441 FKV786441 FAZ786441 ERD786441 EHH786441 DXL786441 DNP786441 DDT786441 CTX786441 CKB786441 CAF786441 BQJ786441 BGN786441 AWR786441 AMV786441 ACZ786441 TD786441 JH786441 K786441:L786441 WVT720905 WLX720905 WCB720905 VSF720905 VIJ720905 UYN720905 UOR720905 UEV720905 TUZ720905 TLD720905 TBH720905 SRL720905 SHP720905 RXT720905 RNX720905 REB720905 QUF720905 QKJ720905 QAN720905 PQR720905 PGV720905 OWZ720905 OND720905 ODH720905 NTL720905 NJP720905 MZT720905 MPX720905 MGB720905 LWF720905 LMJ720905 LCN720905 KSR720905 KIV720905 JYZ720905 JPD720905 JFH720905 IVL720905 ILP720905 IBT720905 HRX720905 HIB720905 GYF720905 GOJ720905 GEN720905 FUR720905 FKV720905 FAZ720905 ERD720905 EHH720905 DXL720905 DNP720905 DDT720905 CTX720905 CKB720905 CAF720905 BQJ720905 BGN720905 AWR720905 AMV720905 ACZ720905 TD720905 JH720905 K720905:L720905 WVT655369 WLX655369 WCB655369 VSF655369 VIJ655369 UYN655369 UOR655369 UEV655369 TUZ655369 TLD655369 TBH655369 SRL655369 SHP655369 RXT655369 RNX655369 REB655369 QUF655369 QKJ655369 QAN655369 PQR655369 PGV655369 OWZ655369 OND655369 ODH655369 NTL655369 NJP655369 MZT655369 MPX655369 MGB655369 LWF655369 LMJ655369 LCN655369 KSR655369 KIV655369 JYZ655369 JPD655369 JFH655369 IVL655369 ILP655369 IBT655369 HRX655369 HIB655369 GYF655369 GOJ655369 GEN655369 FUR655369 FKV655369 FAZ655369 ERD655369 EHH655369 DXL655369 DNP655369 DDT655369 CTX655369 CKB655369 CAF655369 BQJ655369 BGN655369 AWR655369 AMV655369 ACZ655369 TD655369 JH655369 K655369:L655369 WVT589833 WLX589833 WCB589833 VSF589833 VIJ589833 UYN589833 UOR589833 UEV589833 TUZ589833 TLD589833 TBH589833 SRL589833 SHP589833 RXT589833 RNX589833 REB589833 QUF589833 QKJ589833 QAN589833 PQR589833 PGV589833 OWZ589833 OND589833 ODH589833 NTL589833 NJP589833 MZT589833 MPX589833 MGB589833 LWF589833 LMJ589833 LCN589833 KSR589833 KIV589833 JYZ589833 JPD589833 JFH589833 IVL589833 ILP589833 IBT589833 HRX589833 HIB589833 GYF589833 GOJ589833 GEN589833 FUR589833 FKV589833 FAZ589833 ERD589833 EHH589833 DXL589833 DNP589833 DDT589833 CTX589833 CKB589833 CAF589833 BQJ589833 BGN589833 AWR589833 AMV589833 ACZ589833 TD589833 JH589833 K589833:L589833 WVT524297 WLX524297 WCB524297 VSF524297 VIJ524297 UYN524297 UOR524297 UEV524297 TUZ524297 TLD524297 TBH524297 SRL524297 SHP524297 RXT524297 RNX524297 REB524297 QUF524297 QKJ524297 QAN524297 PQR524297 PGV524297 OWZ524297 OND524297 ODH524297 NTL524297 NJP524297 MZT524297 MPX524297 MGB524297 LWF524297 LMJ524297 LCN524297 KSR524297 KIV524297 JYZ524297 JPD524297 JFH524297 IVL524297 ILP524297 IBT524297 HRX524297 HIB524297 GYF524297 GOJ524297 GEN524297 FUR524297 FKV524297 FAZ524297 ERD524297 EHH524297 DXL524297 DNP524297 DDT524297 CTX524297 CKB524297 CAF524297 BQJ524297 BGN524297 AWR524297 AMV524297 ACZ524297 TD524297 JH524297 K524297:L524297 WVT458761 WLX458761 WCB458761 VSF458761 VIJ458761 UYN458761 UOR458761 UEV458761 TUZ458761 TLD458761 TBH458761 SRL458761 SHP458761 RXT458761 RNX458761 REB458761 QUF458761 QKJ458761 QAN458761 PQR458761 PGV458761 OWZ458761 OND458761 ODH458761 NTL458761 NJP458761 MZT458761 MPX458761 MGB458761 LWF458761 LMJ458761 LCN458761 KSR458761 KIV458761 JYZ458761 JPD458761 JFH458761 IVL458761 ILP458761 IBT458761 HRX458761 HIB458761 GYF458761 GOJ458761 GEN458761 FUR458761 FKV458761 FAZ458761 ERD458761 EHH458761 DXL458761 DNP458761 DDT458761 CTX458761 CKB458761 CAF458761 BQJ458761 BGN458761 AWR458761 AMV458761 ACZ458761 TD458761 JH458761 K458761:L458761 WVT393225 WLX393225 WCB393225 VSF393225 VIJ393225 UYN393225 UOR393225 UEV393225 TUZ393225 TLD393225 TBH393225 SRL393225 SHP393225 RXT393225 RNX393225 REB393225 QUF393225 QKJ393225 QAN393225 PQR393225 PGV393225 OWZ393225 OND393225 ODH393225 NTL393225 NJP393225 MZT393225 MPX393225 MGB393225 LWF393225 LMJ393225 LCN393225 KSR393225 KIV393225 JYZ393225 JPD393225 JFH393225 IVL393225 ILP393225 IBT393225 HRX393225 HIB393225 GYF393225 GOJ393225 GEN393225 FUR393225 FKV393225 FAZ393225 ERD393225 EHH393225 DXL393225 DNP393225 DDT393225 CTX393225 CKB393225 CAF393225 BQJ393225 BGN393225 AWR393225 AMV393225 ACZ393225 TD393225 JH393225 K393225:L393225 WVT327689 WLX327689 WCB327689 VSF327689 VIJ327689 UYN327689 UOR327689 UEV327689 TUZ327689 TLD327689 TBH327689 SRL327689 SHP327689 RXT327689 RNX327689 REB327689 QUF327689 QKJ327689 QAN327689 PQR327689 PGV327689 OWZ327689 OND327689 ODH327689 NTL327689 NJP327689 MZT327689 MPX327689 MGB327689 LWF327689 LMJ327689 LCN327689 KSR327689 KIV327689 JYZ327689 JPD327689 JFH327689 IVL327689 ILP327689 IBT327689 HRX327689 HIB327689 GYF327689 GOJ327689 GEN327689 FUR327689 FKV327689 FAZ327689 ERD327689 EHH327689 DXL327689 DNP327689 DDT327689 CTX327689 CKB327689 CAF327689 BQJ327689 BGN327689 AWR327689 AMV327689 ACZ327689 TD327689 JH327689 K327689:L327689 WVT262153 WLX262153 WCB262153 VSF262153 VIJ262153 UYN262153 UOR262153 UEV262153 TUZ262153 TLD262153 TBH262153 SRL262153 SHP262153 RXT262153 RNX262153 REB262153 QUF262153 QKJ262153 QAN262153 PQR262153 PGV262153 OWZ262153 OND262153 ODH262153 NTL262153 NJP262153 MZT262153 MPX262153 MGB262153 LWF262153 LMJ262153 LCN262153 KSR262153 KIV262153 JYZ262153 JPD262153 JFH262153 IVL262153 ILP262153 IBT262153 HRX262153 HIB262153 GYF262153 GOJ262153 GEN262153 FUR262153 FKV262153 FAZ262153 ERD262153 EHH262153 DXL262153 DNP262153 DDT262153 CTX262153 CKB262153 CAF262153 BQJ262153 BGN262153 AWR262153 AMV262153 ACZ262153 TD262153 JH262153 K262153:L262153 WVT196617 WLX196617 WCB196617 VSF196617 VIJ196617 UYN196617 UOR196617 UEV196617 TUZ196617 TLD196617 TBH196617 SRL196617 SHP196617 RXT196617 RNX196617 REB196617 QUF196617 QKJ196617 QAN196617 PQR196617 PGV196617 OWZ196617 OND196617 ODH196617 NTL196617 NJP196617 MZT196617 MPX196617 MGB196617 LWF196617 LMJ196617 LCN196617 KSR196617 KIV196617 JYZ196617 JPD196617 JFH196617 IVL196617 ILP196617 IBT196617 HRX196617 HIB196617 GYF196617 GOJ196617 GEN196617 FUR196617 FKV196617 FAZ196617 ERD196617 EHH196617 DXL196617 DNP196617 DDT196617 CTX196617 CKB196617 CAF196617 BQJ196617 BGN196617 AWR196617 AMV196617 ACZ196617 TD196617 JH196617 K196617:L196617 WVT131081 WLX131081 WCB131081 VSF131081 VIJ131081 UYN131081 UOR131081 UEV131081 TUZ131081 TLD131081 TBH131081 SRL131081 SHP131081 RXT131081 RNX131081 REB131081 QUF131081 QKJ131081 QAN131081 PQR131081 PGV131081 OWZ131081 OND131081 ODH131081 NTL131081 NJP131081 MZT131081 MPX131081 MGB131081 LWF131081 LMJ131081 LCN131081 KSR131081 KIV131081 JYZ131081 JPD131081 JFH131081 IVL131081 ILP131081 IBT131081 HRX131081 HIB131081 GYF131081 GOJ131081 GEN131081 FUR131081 FKV131081 FAZ131081 ERD131081 EHH131081 DXL131081 DNP131081 DDT131081 CTX131081 CKB131081 CAF131081 BQJ131081 BGN131081 AWR131081 AMV131081 ACZ131081 TD131081 JH131081 K131081:L131081 WVT65545 WLX65545 WCB65545 VSF65545 VIJ65545 UYN65545 UOR65545 UEV65545 TUZ65545 TLD65545 TBH65545 SRL65545 SHP65545 RXT65545 RNX65545 REB65545 QUF65545 QKJ65545 QAN65545 PQR65545 PGV65545 OWZ65545 OND65545 ODH65545 NTL65545 NJP65545 MZT65545 MPX65545 MGB65545 LWF65545 LMJ65545 LCN65545 KSR65545 KIV65545 JYZ65545 JPD65545 JFH65545 IVL65545 ILP65545 IBT65545 HRX65545 HIB65545 GYF65545 GOJ65545 GEN65545 FUR65545 FKV65545 FAZ65545 ERD65545 EHH65545 DXL65545 DNP65545 DDT65545 CTX65545 CKB65545 CAF65545 BQJ65545 BGN65545 AWR65545 AMV65545 ACZ65545 TD65545 JH65545 K65545:L65545 WVT9 WLX9 WCB9 VSF9 VIJ9 UYN9 UOR9 UEV9 TUZ9 TLD9 TBH9 SRL9 SHP9 RXT9 RNX9 REB9 QUF9 QKJ9 QAN9 PQR9 PGV9 OWZ9 OND9 ODH9 NTL9 NJP9 MZT9 MPX9 MGB9 LWF9 LMJ9 LCN9 KSR9 KIV9 JYZ9 JPD9 JFH9 IVL9 ILP9 IBT9 HRX9 HIB9 GYF9 GOJ9 GEN9 FUR9 FKV9 FAZ9 ERD9 EHH9 DXL9 DNP9 DDT9 CTX9 CKB9 CAF9 BQJ9 BGN9 AWR9 AMV9 ACZ9 TD9 JH9 K9:L9 WVX983049:WVZ983049 WMB983049:WMD983049 WCF983049:WCH983049 VSJ983049:VSL983049 VIN983049:VIP983049 UYR983049:UYT983049 UOV983049:UOX983049 UEZ983049:UFB983049 TVD983049:TVF983049 TLH983049:TLJ983049 TBL983049:TBN983049 SRP983049:SRR983049 SHT983049:SHV983049 RXX983049:RXZ983049 ROB983049:ROD983049 REF983049:REH983049 QUJ983049:QUL983049 QKN983049:QKP983049 QAR983049:QAT983049 PQV983049:PQX983049 PGZ983049:PHB983049 OXD983049:OXF983049 ONH983049:ONJ983049 ODL983049:ODN983049 NTP983049:NTR983049 NJT983049:NJV983049 MZX983049:MZZ983049 MQB983049:MQD983049 MGF983049:MGH983049 LWJ983049:LWL983049 LMN983049:LMP983049 LCR983049:LCT983049 KSV983049:KSX983049 KIZ983049:KJB983049 JZD983049:JZF983049 JPH983049:JPJ983049 JFL983049:JFN983049 IVP983049:IVR983049 ILT983049:ILV983049 IBX983049:IBZ983049 HSB983049:HSD983049 HIF983049:HIH983049 GYJ983049:GYL983049 GON983049:GOP983049 GER983049:GET983049 FUV983049:FUX983049 FKZ983049:FLB983049 FBD983049:FBF983049 ERH983049:ERJ983049 EHL983049:EHN983049 DXP983049:DXR983049 DNT983049:DNV983049 DDX983049:DDZ983049 CUB983049:CUD983049 CKF983049:CKH983049 CAJ983049:CAL983049 BQN983049:BQP983049 BGR983049:BGT983049 AWV983049:AWX983049 AMZ983049:ANB983049 ADD983049:ADF983049 TH983049:TJ983049 JL983049:JN983049 WVX917513:WVZ917513 WMB917513:WMD917513 WCF917513:WCH917513 VSJ917513:VSL917513 VIN917513:VIP917513 UYR917513:UYT917513 UOV917513:UOX917513 UEZ917513:UFB917513 TVD917513:TVF917513 TLH917513:TLJ917513 TBL917513:TBN917513 SRP917513:SRR917513 SHT917513:SHV917513 RXX917513:RXZ917513 ROB917513:ROD917513 REF917513:REH917513 QUJ917513:QUL917513 QKN917513:QKP917513 QAR917513:QAT917513 PQV917513:PQX917513 PGZ917513:PHB917513 OXD917513:OXF917513 ONH917513:ONJ917513 ODL917513:ODN917513 NTP917513:NTR917513 NJT917513:NJV917513 MZX917513:MZZ917513 MQB917513:MQD917513 MGF917513:MGH917513 LWJ917513:LWL917513 LMN917513:LMP917513 LCR917513:LCT917513 KSV917513:KSX917513 KIZ917513:KJB917513 JZD917513:JZF917513 JPH917513:JPJ917513 JFL917513:JFN917513 IVP917513:IVR917513 ILT917513:ILV917513 IBX917513:IBZ917513 HSB917513:HSD917513 HIF917513:HIH917513 GYJ917513:GYL917513 GON917513:GOP917513 GER917513:GET917513 FUV917513:FUX917513 FKZ917513:FLB917513 FBD917513:FBF917513 ERH917513:ERJ917513 EHL917513:EHN917513 DXP917513:DXR917513 DNT917513:DNV917513 DDX917513:DDZ917513 CUB917513:CUD917513 CKF917513:CKH917513 CAJ917513:CAL917513 BQN917513:BQP917513 BGR917513:BGT917513 AWV917513:AWX917513 AMZ917513:ANB917513 ADD917513:ADF917513 TH917513:TJ917513 JL917513:JN917513 WVX851977:WVZ851977 WMB851977:WMD851977 WCF851977:WCH851977 VSJ851977:VSL851977 VIN851977:VIP851977 UYR851977:UYT851977 UOV851977:UOX851977 UEZ851977:UFB851977 TVD851977:TVF851977 TLH851977:TLJ851977 TBL851977:TBN851977 SRP851977:SRR851977 SHT851977:SHV851977 RXX851977:RXZ851977 ROB851977:ROD851977 REF851977:REH851977 QUJ851977:QUL851977 QKN851977:QKP851977 QAR851977:QAT851977 PQV851977:PQX851977 PGZ851977:PHB851977 OXD851977:OXF851977 ONH851977:ONJ851977 ODL851977:ODN851977 NTP851977:NTR851977 NJT851977:NJV851977 MZX851977:MZZ851977 MQB851977:MQD851977 MGF851977:MGH851977 LWJ851977:LWL851977 LMN851977:LMP851977 LCR851977:LCT851977 KSV851977:KSX851977 KIZ851977:KJB851977 JZD851977:JZF851977 JPH851977:JPJ851977 JFL851977:JFN851977 IVP851977:IVR851977 ILT851977:ILV851977 IBX851977:IBZ851977 HSB851977:HSD851977 HIF851977:HIH851977 GYJ851977:GYL851977 GON851977:GOP851977 GER851977:GET851977 FUV851977:FUX851977 FKZ851977:FLB851977 FBD851977:FBF851977 ERH851977:ERJ851977 EHL851977:EHN851977 DXP851977:DXR851977 DNT851977:DNV851977 DDX851977:DDZ851977 CUB851977:CUD851977 CKF851977:CKH851977 CAJ851977:CAL851977 BQN851977:BQP851977 BGR851977:BGT851977 AWV851977:AWX851977 AMZ851977:ANB851977 ADD851977:ADF851977 TH851977:TJ851977 JL851977:JN851977 WVX786441:WVZ786441 WMB786441:WMD786441 WCF786441:WCH786441 VSJ786441:VSL786441 VIN786441:VIP786441 UYR786441:UYT786441 UOV786441:UOX786441 UEZ786441:UFB786441 TVD786441:TVF786441 TLH786441:TLJ786441 TBL786441:TBN786441 SRP786441:SRR786441 SHT786441:SHV786441 RXX786441:RXZ786441 ROB786441:ROD786441 REF786441:REH786441 QUJ786441:QUL786441 QKN786441:QKP786441 QAR786441:QAT786441 PQV786441:PQX786441 PGZ786441:PHB786441 OXD786441:OXF786441 ONH786441:ONJ786441 ODL786441:ODN786441 NTP786441:NTR786441 NJT786441:NJV786441 MZX786441:MZZ786441 MQB786441:MQD786441 MGF786441:MGH786441 LWJ786441:LWL786441 LMN786441:LMP786441 LCR786441:LCT786441 KSV786441:KSX786441 KIZ786441:KJB786441 JZD786441:JZF786441 JPH786441:JPJ786441 JFL786441:JFN786441 IVP786441:IVR786441 ILT786441:ILV786441 IBX786441:IBZ786441 HSB786441:HSD786441 HIF786441:HIH786441 GYJ786441:GYL786441 GON786441:GOP786441 GER786441:GET786441 FUV786441:FUX786441 FKZ786441:FLB786441 FBD786441:FBF786441 ERH786441:ERJ786441 EHL786441:EHN786441 DXP786441:DXR786441 DNT786441:DNV786441 DDX786441:DDZ786441 CUB786441:CUD786441 CKF786441:CKH786441 CAJ786441:CAL786441 BQN786441:BQP786441 BGR786441:BGT786441 AWV786441:AWX786441 AMZ786441:ANB786441 ADD786441:ADF786441 TH786441:TJ786441 JL786441:JN786441 WVX720905:WVZ720905 WMB720905:WMD720905 WCF720905:WCH720905 VSJ720905:VSL720905 VIN720905:VIP720905 UYR720905:UYT720905 UOV720905:UOX720905 UEZ720905:UFB720905 TVD720905:TVF720905 TLH720905:TLJ720905 TBL720905:TBN720905 SRP720905:SRR720905 SHT720905:SHV720905 RXX720905:RXZ720905 ROB720905:ROD720905 REF720905:REH720905 QUJ720905:QUL720905 QKN720905:QKP720905 QAR720905:QAT720905 PQV720905:PQX720905 PGZ720905:PHB720905 OXD720905:OXF720905 ONH720905:ONJ720905 ODL720905:ODN720905 NTP720905:NTR720905 NJT720905:NJV720905 MZX720905:MZZ720905 MQB720905:MQD720905 MGF720905:MGH720905 LWJ720905:LWL720905 LMN720905:LMP720905 LCR720905:LCT720905 KSV720905:KSX720905 KIZ720905:KJB720905 JZD720905:JZF720905 JPH720905:JPJ720905 JFL720905:JFN720905 IVP720905:IVR720905 ILT720905:ILV720905 IBX720905:IBZ720905 HSB720905:HSD720905 HIF720905:HIH720905 GYJ720905:GYL720905 GON720905:GOP720905 GER720905:GET720905 FUV720905:FUX720905 FKZ720905:FLB720905 FBD720905:FBF720905 ERH720905:ERJ720905 EHL720905:EHN720905 DXP720905:DXR720905 DNT720905:DNV720905 DDX720905:DDZ720905 CUB720905:CUD720905 CKF720905:CKH720905 CAJ720905:CAL720905 BQN720905:BQP720905 BGR720905:BGT720905 AWV720905:AWX720905 AMZ720905:ANB720905 ADD720905:ADF720905 TH720905:TJ720905 JL720905:JN720905 WVX655369:WVZ655369 WMB655369:WMD655369 WCF655369:WCH655369 VSJ655369:VSL655369 VIN655369:VIP655369 UYR655369:UYT655369 UOV655369:UOX655369 UEZ655369:UFB655369 TVD655369:TVF655369 TLH655369:TLJ655369 TBL655369:TBN655369 SRP655369:SRR655369 SHT655369:SHV655369 RXX655369:RXZ655369 ROB655369:ROD655369 REF655369:REH655369 QUJ655369:QUL655369 QKN655369:QKP655369 QAR655369:QAT655369 PQV655369:PQX655369 PGZ655369:PHB655369 OXD655369:OXF655369 ONH655369:ONJ655369 ODL655369:ODN655369 NTP655369:NTR655369 NJT655369:NJV655369 MZX655369:MZZ655369 MQB655369:MQD655369 MGF655369:MGH655369 LWJ655369:LWL655369 LMN655369:LMP655369 LCR655369:LCT655369 KSV655369:KSX655369 KIZ655369:KJB655369 JZD655369:JZF655369 JPH655369:JPJ655369 JFL655369:JFN655369 IVP655369:IVR655369 ILT655369:ILV655369 IBX655369:IBZ655369 HSB655369:HSD655369 HIF655369:HIH655369 GYJ655369:GYL655369 GON655369:GOP655369 GER655369:GET655369 FUV655369:FUX655369 FKZ655369:FLB655369 FBD655369:FBF655369 ERH655369:ERJ655369 EHL655369:EHN655369 DXP655369:DXR655369 DNT655369:DNV655369 DDX655369:DDZ655369 CUB655369:CUD655369 CKF655369:CKH655369 CAJ655369:CAL655369 BQN655369:BQP655369 BGR655369:BGT655369 AWV655369:AWX655369 AMZ655369:ANB655369 ADD655369:ADF655369 TH655369:TJ655369 JL655369:JN655369 WVX589833:WVZ589833 WMB589833:WMD589833 WCF589833:WCH589833 VSJ589833:VSL589833 VIN589833:VIP589833 UYR589833:UYT589833 UOV589833:UOX589833 UEZ589833:UFB589833 TVD589833:TVF589833 TLH589833:TLJ589833 TBL589833:TBN589833 SRP589833:SRR589833 SHT589833:SHV589833 RXX589833:RXZ589833 ROB589833:ROD589833 REF589833:REH589833 QUJ589833:QUL589833 QKN589833:QKP589833 QAR589833:QAT589833 PQV589833:PQX589833 PGZ589833:PHB589833 OXD589833:OXF589833 ONH589833:ONJ589833 ODL589833:ODN589833 NTP589833:NTR589833 NJT589833:NJV589833 MZX589833:MZZ589833 MQB589833:MQD589833 MGF589833:MGH589833 LWJ589833:LWL589833 LMN589833:LMP589833 LCR589833:LCT589833 KSV589833:KSX589833 KIZ589833:KJB589833 JZD589833:JZF589833 JPH589833:JPJ589833 JFL589833:JFN589833 IVP589833:IVR589833 ILT589833:ILV589833 IBX589833:IBZ589833 HSB589833:HSD589833 HIF589833:HIH589833 GYJ589833:GYL589833 GON589833:GOP589833 GER589833:GET589833 FUV589833:FUX589833 FKZ589833:FLB589833 FBD589833:FBF589833 ERH589833:ERJ589833 EHL589833:EHN589833 DXP589833:DXR589833 DNT589833:DNV589833 DDX589833:DDZ589833 CUB589833:CUD589833 CKF589833:CKH589833 CAJ589833:CAL589833 BQN589833:BQP589833 BGR589833:BGT589833 AWV589833:AWX589833 AMZ589833:ANB589833 ADD589833:ADF589833 TH589833:TJ589833 JL589833:JN589833 WVX524297:WVZ524297 WMB524297:WMD524297 WCF524297:WCH524297 VSJ524297:VSL524297 VIN524297:VIP524297 UYR524297:UYT524297 UOV524297:UOX524297 UEZ524297:UFB524297 TVD524297:TVF524297 TLH524297:TLJ524297 TBL524297:TBN524297 SRP524297:SRR524297 SHT524297:SHV524297 RXX524297:RXZ524297 ROB524297:ROD524297 REF524297:REH524297 QUJ524297:QUL524297 QKN524297:QKP524297 QAR524297:QAT524297 PQV524297:PQX524297 PGZ524297:PHB524297 OXD524297:OXF524297 ONH524297:ONJ524297 ODL524297:ODN524297 NTP524297:NTR524297 NJT524297:NJV524297 MZX524297:MZZ524297 MQB524297:MQD524297 MGF524297:MGH524297 LWJ524297:LWL524297 LMN524297:LMP524297 LCR524297:LCT524297 KSV524297:KSX524297 KIZ524297:KJB524297 JZD524297:JZF524297 JPH524297:JPJ524297 JFL524297:JFN524297 IVP524297:IVR524297 ILT524297:ILV524297 IBX524297:IBZ524297 HSB524297:HSD524297 HIF524297:HIH524297 GYJ524297:GYL524297 GON524297:GOP524297 GER524297:GET524297 FUV524297:FUX524297 FKZ524297:FLB524297 FBD524297:FBF524297 ERH524297:ERJ524297 EHL524297:EHN524297 DXP524297:DXR524297 DNT524297:DNV524297 DDX524297:DDZ524297 CUB524297:CUD524297 CKF524297:CKH524297 CAJ524297:CAL524297 BQN524297:BQP524297 BGR524297:BGT524297 AWV524297:AWX524297 AMZ524297:ANB524297 ADD524297:ADF524297 TH524297:TJ524297 JL524297:JN524297 WVX458761:WVZ458761 WMB458761:WMD458761 WCF458761:WCH458761 VSJ458761:VSL458761 VIN458761:VIP458761 UYR458761:UYT458761 UOV458761:UOX458761 UEZ458761:UFB458761 TVD458761:TVF458761 TLH458761:TLJ458761 TBL458761:TBN458761 SRP458761:SRR458761 SHT458761:SHV458761 RXX458761:RXZ458761 ROB458761:ROD458761 REF458761:REH458761 QUJ458761:QUL458761 QKN458761:QKP458761 QAR458761:QAT458761 PQV458761:PQX458761 PGZ458761:PHB458761 OXD458761:OXF458761 ONH458761:ONJ458761 ODL458761:ODN458761 NTP458761:NTR458761 NJT458761:NJV458761 MZX458761:MZZ458761 MQB458761:MQD458761 MGF458761:MGH458761 LWJ458761:LWL458761 LMN458761:LMP458761 LCR458761:LCT458761 KSV458761:KSX458761 KIZ458761:KJB458761 JZD458761:JZF458761 JPH458761:JPJ458761 JFL458761:JFN458761 IVP458761:IVR458761 ILT458761:ILV458761 IBX458761:IBZ458761 HSB458761:HSD458761 HIF458761:HIH458761 GYJ458761:GYL458761 GON458761:GOP458761 GER458761:GET458761 FUV458761:FUX458761 FKZ458761:FLB458761 FBD458761:FBF458761 ERH458761:ERJ458761 EHL458761:EHN458761 DXP458761:DXR458761 DNT458761:DNV458761 DDX458761:DDZ458761 CUB458761:CUD458761 CKF458761:CKH458761 CAJ458761:CAL458761 BQN458761:BQP458761 BGR458761:BGT458761 AWV458761:AWX458761 AMZ458761:ANB458761 ADD458761:ADF458761 TH458761:TJ458761 JL458761:JN458761 WVX393225:WVZ393225 WMB393225:WMD393225 WCF393225:WCH393225 VSJ393225:VSL393225 VIN393225:VIP393225 UYR393225:UYT393225 UOV393225:UOX393225 UEZ393225:UFB393225 TVD393225:TVF393225 TLH393225:TLJ393225 TBL393225:TBN393225 SRP393225:SRR393225 SHT393225:SHV393225 RXX393225:RXZ393225 ROB393225:ROD393225 REF393225:REH393225 QUJ393225:QUL393225 QKN393225:QKP393225 QAR393225:QAT393225 PQV393225:PQX393225 PGZ393225:PHB393225 OXD393225:OXF393225 ONH393225:ONJ393225 ODL393225:ODN393225 NTP393225:NTR393225 NJT393225:NJV393225 MZX393225:MZZ393225 MQB393225:MQD393225 MGF393225:MGH393225 LWJ393225:LWL393225 LMN393225:LMP393225 LCR393225:LCT393225 KSV393225:KSX393225 KIZ393225:KJB393225 JZD393225:JZF393225 JPH393225:JPJ393225 JFL393225:JFN393225 IVP393225:IVR393225 ILT393225:ILV393225 IBX393225:IBZ393225 HSB393225:HSD393225 HIF393225:HIH393225 GYJ393225:GYL393225 GON393225:GOP393225 GER393225:GET393225 FUV393225:FUX393225 FKZ393225:FLB393225 FBD393225:FBF393225 ERH393225:ERJ393225 EHL393225:EHN393225 DXP393225:DXR393225 DNT393225:DNV393225 DDX393225:DDZ393225 CUB393225:CUD393225 CKF393225:CKH393225 CAJ393225:CAL393225 BQN393225:BQP393225 BGR393225:BGT393225 AWV393225:AWX393225 AMZ393225:ANB393225 ADD393225:ADF393225 TH393225:TJ393225 JL393225:JN393225 WVX327689:WVZ327689 WMB327689:WMD327689 WCF327689:WCH327689 VSJ327689:VSL327689 VIN327689:VIP327689 UYR327689:UYT327689 UOV327689:UOX327689 UEZ327689:UFB327689 TVD327689:TVF327689 TLH327689:TLJ327689 TBL327689:TBN327689 SRP327689:SRR327689 SHT327689:SHV327689 RXX327689:RXZ327689 ROB327689:ROD327689 REF327689:REH327689 QUJ327689:QUL327689 QKN327689:QKP327689 QAR327689:QAT327689 PQV327689:PQX327689 PGZ327689:PHB327689 OXD327689:OXF327689 ONH327689:ONJ327689 ODL327689:ODN327689 NTP327689:NTR327689 NJT327689:NJV327689 MZX327689:MZZ327689 MQB327689:MQD327689 MGF327689:MGH327689 LWJ327689:LWL327689 LMN327689:LMP327689 LCR327689:LCT327689 KSV327689:KSX327689 KIZ327689:KJB327689 JZD327689:JZF327689 JPH327689:JPJ327689 JFL327689:JFN327689 IVP327689:IVR327689 ILT327689:ILV327689 IBX327689:IBZ327689 HSB327689:HSD327689 HIF327689:HIH327689 GYJ327689:GYL327689 GON327689:GOP327689 GER327689:GET327689 FUV327689:FUX327689 FKZ327689:FLB327689 FBD327689:FBF327689 ERH327689:ERJ327689 EHL327689:EHN327689 DXP327689:DXR327689 DNT327689:DNV327689 DDX327689:DDZ327689 CUB327689:CUD327689 CKF327689:CKH327689 CAJ327689:CAL327689 BQN327689:BQP327689 BGR327689:BGT327689 AWV327689:AWX327689 AMZ327689:ANB327689 ADD327689:ADF327689 TH327689:TJ327689 JL327689:JN327689 WVX262153:WVZ262153 WMB262153:WMD262153 WCF262153:WCH262153 VSJ262153:VSL262153 VIN262153:VIP262153 UYR262153:UYT262153 UOV262153:UOX262153 UEZ262153:UFB262153 TVD262153:TVF262153 TLH262153:TLJ262153 TBL262153:TBN262153 SRP262153:SRR262153 SHT262153:SHV262153 RXX262153:RXZ262153 ROB262153:ROD262153 REF262153:REH262153 QUJ262153:QUL262153 QKN262153:QKP262153 QAR262153:QAT262153 PQV262153:PQX262153 PGZ262153:PHB262153 OXD262153:OXF262153 ONH262153:ONJ262153 ODL262153:ODN262153 NTP262153:NTR262153 NJT262153:NJV262153 MZX262153:MZZ262153 MQB262153:MQD262153 MGF262153:MGH262153 LWJ262153:LWL262153 LMN262153:LMP262153 LCR262153:LCT262153 KSV262153:KSX262153 KIZ262153:KJB262153 JZD262153:JZF262153 JPH262153:JPJ262153 JFL262153:JFN262153 IVP262153:IVR262153 ILT262153:ILV262153 IBX262153:IBZ262153 HSB262153:HSD262153 HIF262153:HIH262153 GYJ262153:GYL262153 GON262153:GOP262153 GER262153:GET262153 FUV262153:FUX262153 FKZ262153:FLB262153 FBD262153:FBF262153 ERH262153:ERJ262153 EHL262153:EHN262153 DXP262153:DXR262153 DNT262153:DNV262153 DDX262153:DDZ262153 CUB262153:CUD262153 CKF262153:CKH262153 CAJ262153:CAL262153 BQN262153:BQP262153 BGR262153:BGT262153 AWV262153:AWX262153 AMZ262153:ANB262153 ADD262153:ADF262153 TH262153:TJ262153 JL262153:JN262153 WVX196617:WVZ196617 WMB196617:WMD196617 WCF196617:WCH196617 VSJ196617:VSL196617 VIN196617:VIP196617 UYR196617:UYT196617 UOV196617:UOX196617 UEZ196617:UFB196617 TVD196617:TVF196617 TLH196617:TLJ196617 TBL196617:TBN196617 SRP196617:SRR196617 SHT196617:SHV196617 RXX196617:RXZ196617 ROB196617:ROD196617 REF196617:REH196617 QUJ196617:QUL196617 QKN196617:QKP196617 QAR196617:QAT196617 PQV196617:PQX196617 PGZ196617:PHB196617 OXD196617:OXF196617 ONH196617:ONJ196617 ODL196617:ODN196617 NTP196617:NTR196617 NJT196617:NJV196617 MZX196617:MZZ196617 MQB196617:MQD196617 MGF196617:MGH196617 LWJ196617:LWL196617 LMN196617:LMP196617 LCR196617:LCT196617 KSV196617:KSX196617 KIZ196617:KJB196617 JZD196617:JZF196617 JPH196617:JPJ196617 JFL196617:JFN196617 IVP196617:IVR196617 ILT196617:ILV196617 IBX196617:IBZ196617 HSB196617:HSD196617 HIF196617:HIH196617 GYJ196617:GYL196617 GON196617:GOP196617 GER196617:GET196617 FUV196617:FUX196617 FKZ196617:FLB196617 FBD196617:FBF196617 ERH196617:ERJ196617 EHL196617:EHN196617 DXP196617:DXR196617 DNT196617:DNV196617 DDX196617:DDZ196617 CUB196617:CUD196617 CKF196617:CKH196617 CAJ196617:CAL196617 BQN196617:BQP196617 BGR196617:BGT196617 AWV196617:AWX196617 AMZ196617:ANB196617 ADD196617:ADF196617 TH196617:TJ196617 JL196617:JN196617 WVX131081:WVZ131081 WMB131081:WMD131081 WCF131081:WCH131081 VSJ131081:VSL131081 VIN131081:VIP131081 UYR131081:UYT131081 UOV131081:UOX131081 UEZ131081:UFB131081 TVD131081:TVF131081 TLH131081:TLJ131081 TBL131081:TBN131081 SRP131081:SRR131081 SHT131081:SHV131081 RXX131081:RXZ131081 ROB131081:ROD131081 REF131081:REH131081 QUJ131081:QUL131081 QKN131081:QKP131081 QAR131081:QAT131081 PQV131081:PQX131081 PGZ131081:PHB131081 OXD131081:OXF131081 ONH131081:ONJ131081 ODL131081:ODN131081 NTP131081:NTR131081 NJT131081:NJV131081 MZX131081:MZZ131081 MQB131081:MQD131081 MGF131081:MGH131081 LWJ131081:LWL131081 LMN131081:LMP131081 LCR131081:LCT131081 KSV131081:KSX131081 KIZ131081:KJB131081 JZD131081:JZF131081 JPH131081:JPJ131081 JFL131081:JFN131081 IVP131081:IVR131081 ILT131081:ILV131081 IBX131081:IBZ131081 HSB131081:HSD131081 HIF131081:HIH131081 GYJ131081:GYL131081 GON131081:GOP131081 GER131081:GET131081 FUV131081:FUX131081 FKZ131081:FLB131081 FBD131081:FBF131081 ERH131081:ERJ131081 EHL131081:EHN131081 DXP131081:DXR131081 DNT131081:DNV131081 DDX131081:DDZ131081 CUB131081:CUD131081 CKF131081:CKH131081 CAJ131081:CAL131081 BQN131081:BQP131081 BGR131081:BGT131081 AWV131081:AWX131081 AMZ131081:ANB131081 ADD131081:ADF131081 TH131081:TJ131081 JL131081:JN131081 WVX65545:WVZ65545 WMB65545:WMD65545 WCF65545:WCH65545 VSJ65545:VSL65545 VIN65545:VIP65545 UYR65545:UYT65545 UOV65545:UOX65545 UEZ65545:UFB65545 TVD65545:TVF65545 TLH65545:TLJ65545 TBL65545:TBN65545 SRP65545:SRR65545 SHT65545:SHV65545 RXX65545:RXZ65545 ROB65545:ROD65545 REF65545:REH65545 QUJ65545:QUL65545 QKN65545:QKP65545 QAR65545:QAT65545 PQV65545:PQX65545 PGZ65545:PHB65545 OXD65545:OXF65545 ONH65545:ONJ65545 ODL65545:ODN65545 NTP65545:NTR65545 NJT65545:NJV65545 MZX65545:MZZ65545 MQB65545:MQD65545 MGF65545:MGH65545 LWJ65545:LWL65545 LMN65545:LMP65545 LCR65545:LCT65545 KSV65545:KSX65545 KIZ65545:KJB65545 JZD65545:JZF65545 JPH65545:JPJ65545 JFL65545:JFN65545 IVP65545:IVR65545 ILT65545:ILV65545 IBX65545:IBZ65545 HSB65545:HSD65545 HIF65545:HIH65545 GYJ65545:GYL65545 GON65545:GOP65545 GER65545:GET65545 FUV65545:FUX65545 FKZ65545:FLB65545 FBD65545:FBF65545 ERH65545:ERJ65545 EHL65545:EHN65545 DXP65545:DXR65545 DNT65545:DNV65545 DDX65545:DDZ65545 CUB65545:CUD65545 CKF65545:CKH65545 CAJ65545:CAL65545 BQN65545:BQP65545 BGR65545:BGT65545 AWV65545:AWX65545 AMZ65545:ANB65545 ADD65545:ADF65545 TH65545:TJ65545 JL65545:JN65545 WVX9:WVZ9 WMB9:WMD9 WCF9:WCH9 VSJ9:VSL9 VIN9:VIP9 UYR9:UYT9 UOV9:UOX9 UEZ9:UFB9 TVD9:TVF9 TLH9:TLJ9 TBL9:TBN9 SRP9:SRR9 SHT9:SHV9 RXX9:RXZ9 ROB9:ROD9 REF9:REH9 QUJ9:QUL9 QKN9:QKP9 QAR9:QAT9 PQV9:PQX9 PGZ9:PHB9 OXD9:OXF9 ONH9:ONJ9 ODL9:ODN9 NTP9:NTR9 NJT9:NJV9 MZX9:MZZ9 MQB9:MQD9 MGF9:MGH9 LWJ9:LWL9 LMN9:LMP9 LCR9:LCT9 KSV9:KSX9 KIZ9:KJB9 JZD9:JZF9 JPH9:JPJ9 JFL9:JFN9 IVP9:IVR9 ILT9:ILV9 IBX9:IBZ9 HSB9:HSD9 HIF9:HIH9 GYJ9:GYL9 GON9:GOP9 GER9:GET9 FUV9:FUX9 FKZ9:FLB9 FBD9:FBF9 ERH9:ERJ9 EHL9:EHN9 DXP9:DXR9 DNT9:DNV9 DDX9:DDZ9 CUB9:CUD9 CKF9:CKH9 CAJ9:CAL9 BQN9:BQP9 BGR9:BGT9 AWV9:AWX9 AMZ9:ANB9 ADD9:ADF9 TH9:TJ9 JL9:JN9 WVV983049 WLZ983049 WCD983049 VSH983049 VIL983049 UYP983049 UOT983049 UEX983049 TVB983049 TLF983049 TBJ983049 SRN983049 SHR983049 RXV983049 RNZ983049 RED983049 QUH983049 QKL983049 QAP983049 PQT983049 PGX983049 OXB983049 ONF983049 ODJ983049 NTN983049 NJR983049 MZV983049 MPZ983049 MGD983049 LWH983049 LML983049 LCP983049 KST983049 KIX983049 JZB983049 JPF983049 JFJ983049 IVN983049 ILR983049 IBV983049 HRZ983049 HID983049 GYH983049 GOL983049 GEP983049 FUT983049 FKX983049 FBB983049 ERF983049 EHJ983049 DXN983049 DNR983049 DDV983049 CTZ983049 CKD983049 CAH983049 BQL983049 BGP983049 AWT983049 AMX983049 ADB983049 TF983049 JJ983049 M983049 WVV917513 WLZ917513 WCD917513 VSH917513 VIL917513 UYP917513 UOT917513 UEX917513 TVB917513 TLF917513 TBJ917513 SRN917513 SHR917513 RXV917513 RNZ917513 RED917513 QUH917513 QKL917513 QAP917513 PQT917513 PGX917513 OXB917513 ONF917513 ODJ917513 NTN917513 NJR917513 MZV917513 MPZ917513 MGD917513 LWH917513 LML917513 LCP917513 KST917513 KIX917513 JZB917513 JPF917513 JFJ917513 IVN917513 ILR917513 IBV917513 HRZ917513 HID917513 GYH917513 GOL917513 GEP917513 FUT917513 FKX917513 FBB917513 ERF917513 EHJ917513 DXN917513 DNR917513 DDV917513 CTZ917513 CKD917513 CAH917513 BQL917513 BGP917513 AWT917513 AMX917513 ADB917513 TF917513 JJ917513 M917513 WVV851977 WLZ851977 WCD851977 VSH851977 VIL851977 UYP851977 UOT851977 UEX851977 TVB851977 TLF851977 TBJ851977 SRN851977 SHR851977 RXV851977 RNZ851977 RED851977 QUH851977 QKL851977 QAP851977 PQT851977 PGX851977 OXB851977 ONF851977 ODJ851977 NTN851977 NJR851977 MZV851977 MPZ851977 MGD851977 LWH851977 LML851977 LCP851977 KST851977 KIX851977 JZB851977 JPF851977 JFJ851977 IVN851977 ILR851977 IBV851977 HRZ851977 HID851977 GYH851977 GOL851977 GEP851977 FUT851977 FKX851977 FBB851977 ERF851977 EHJ851977 DXN851977 DNR851977 DDV851977 CTZ851977 CKD851977 CAH851977 BQL851977 BGP851977 AWT851977 AMX851977 ADB851977 TF851977 JJ851977 M851977 WVV786441 WLZ786441 WCD786441 VSH786441 VIL786441 UYP786441 UOT786441 UEX786441 TVB786441 TLF786441 TBJ786441 SRN786441 SHR786441 RXV786441 RNZ786441 RED786441 QUH786441 QKL786441 QAP786441 PQT786441 PGX786441 OXB786441 ONF786441 ODJ786441 NTN786441 NJR786441 MZV786441 MPZ786441 MGD786441 LWH786441 LML786441 LCP786441 KST786441 KIX786441 JZB786441 JPF786441 JFJ786441 IVN786441 ILR786441 IBV786441 HRZ786441 HID786441 GYH786441 GOL786441 GEP786441 FUT786441 FKX786441 FBB786441 ERF786441 EHJ786441 DXN786441 DNR786441 DDV786441 CTZ786441 CKD786441 CAH786441 BQL786441 BGP786441 AWT786441 AMX786441 ADB786441 TF786441 JJ786441 M786441 WVV720905 WLZ720905 WCD720905 VSH720905 VIL720905 UYP720905 UOT720905 UEX720905 TVB720905 TLF720905 TBJ720905 SRN720905 SHR720905 RXV720905 RNZ720905 RED720905 QUH720905 QKL720905 QAP720905 PQT720905 PGX720905 OXB720905 ONF720905 ODJ720905 NTN720905 NJR720905 MZV720905 MPZ720905 MGD720905 LWH720905 LML720905 LCP720905 KST720905 KIX720905 JZB720905 JPF720905 JFJ720905 IVN720905 ILR720905 IBV720905 HRZ720905 HID720905 GYH720905 GOL720905 GEP720905 FUT720905 FKX720905 FBB720905 ERF720905 EHJ720905 DXN720905 DNR720905 DDV720905 CTZ720905 CKD720905 CAH720905 BQL720905 BGP720905 AWT720905 AMX720905 ADB720905 TF720905 JJ720905 M720905 WVV655369 WLZ655369 WCD655369 VSH655369 VIL655369 UYP655369 UOT655369 UEX655369 TVB655369 TLF655369 TBJ655369 SRN655369 SHR655369 RXV655369 RNZ655369 RED655369 QUH655369 QKL655369 QAP655369 PQT655369 PGX655369 OXB655369 ONF655369 ODJ655369 NTN655369 NJR655369 MZV655369 MPZ655369 MGD655369 LWH655369 LML655369 LCP655369 KST655369 KIX655369 JZB655369 JPF655369 JFJ655369 IVN655369 ILR655369 IBV655369 HRZ655369 HID655369 GYH655369 GOL655369 GEP655369 FUT655369 FKX655369 FBB655369 ERF655369 EHJ655369 DXN655369 DNR655369 DDV655369 CTZ655369 CKD655369 CAH655369 BQL655369 BGP655369 AWT655369 AMX655369 ADB655369 TF655369 JJ655369 M655369 WVV589833 WLZ589833 WCD589833 VSH589833 VIL589833 UYP589833 UOT589833 UEX589833 TVB589833 TLF589833 TBJ589833 SRN589833 SHR589833 RXV589833 RNZ589833 RED589833 QUH589833 QKL589833 QAP589833 PQT589833 PGX589833 OXB589833 ONF589833 ODJ589833 NTN589833 NJR589833 MZV589833 MPZ589833 MGD589833 LWH589833 LML589833 LCP589833 KST589833 KIX589833 JZB589833 JPF589833 JFJ589833 IVN589833 ILR589833 IBV589833 HRZ589833 HID589833 GYH589833 GOL589833 GEP589833 FUT589833 FKX589833 FBB589833 ERF589833 EHJ589833 DXN589833 DNR589833 DDV589833 CTZ589833 CKD589833 CAH589833 BQL589833 BGP589833 AWT589833 AMX589833 ADB589833 TF589833 JJ589833 M589833 WVV524297 WLZ524297 WCD524297 VSH524297 VIL524297 UYP524297 UOT524297 UEX524297 TVB524297 TLF524297 TBJ524297 SRN524297 SHR524297 RXV524297 RNZ524297 RED524297 QUH524297 QKL524297 QAP524297 PQT524297 PGX524297 OXB524297 ONF524297 ODJ524297 NTN524297 NJR524297 MZV524297 MPZ524297 MGD524297 LWH524297 LML524297 LCP524297 KST524297 KIX524297 JZB524297 JPF524297 JFJ524297 IVN524297 ILR524297 IBV524297 HRZ524297 HID524297 GYH524297 GOL524297 GEP524297 FUT524297 FKX524297 FBB524297 ERF524297 EHJ524297 DXN524297 DNR524297 DDV524297 CTZ524297 CKD524297 CAH524297 BQL524297 BGP524297 AWT524297 AMX524297 ADB524297 TF524297 JJ524297 M524297 WVV458761 WLZ458761 WCD458761 VSH458761 VIL458761 UYP458761 UOT458761 UEX458761 TVB458761 TLF458761 TBJ458761 SRN458761 SHR458761 RXV458761 RNZ458761 RED458761 QUH458761 QKL458761 QAP458761 PQT458761 PGX458761 OXB458761 ONF458761 ODJ458761 NTN458761 NJR458761 MZV458761 MPZ458761 MGD458761 LWH458761 LML458761 LCP458761 KST458761 KIX458761 JZB458761 JPF458761 JFJ458761 IVN458761 ILR458761 IBV458761 HRZ458761 HID458761 GYH458761 GOL458761 GEP458761 FUT458761 FKX458761 FBB458761 ERF458761 EHJ458761 DXN458761 DNR458761 DDV458761 CTZ458761 CKD458761 CAH458761 BQL458761 BGP458761 AWT458761 AMX458761 ADB458761 TF458761 JJ458761 M458761 WVV393225 WLZ393225 WCD393225 VSH393225 VIL393225 UYP393225 UOT393225 UEX393225 TVB393225 TLF393225 TBJ393225 SRN393225 SHR393225 RXV393225 RNZ393225 RED393225 QUH393225 QKL393225 QAP393225 PQT393225 PGX393225 OXB393225 ONF393225 ODJ393225 NTN393225 NJR393225 MZV393225 MPZ393225 MGD393225 LWH393225 LML393225 LCP393225 KST393225 KIX393225 JZB393225 JPF393225 JFJ393225 IVN393225 ILR393225 IBV393225 HRZ393225 HID393225 GYH393225 GOL393225 GEP393225 FUT393225 FKX393225 FBB393225 ERF393225 EHJ393225 DXN393225 DNR393225 DDV393225 CTZ393225 CKD393225 CAH393225 BQL393225 BGP393225 AWT393225 AMX393225 ADB393225 TF393225 JJ393225 M393225 WVV327689 WLZ327689 WCD327689 VSH327689 VIL327689 UYP327689 UOT327689 UEX327689 TVB327689 TLF327689 TBJ327689 SRN327689 SHR327689 RXV327689 RNZ327689 RED327689 QUH327689 QKL327689 QAP327689 PQT327689 PGX327689 OXB327689 ONF327689 ODJ327689 NTN327689 NJR327689 MZV327689 MPZ327689 MGD327689 LWH327689 LML327689 LCP327689 KST327689 KIX327689 JZB327689 JPF327689 JFJ327689 IVN327689 ILR327689 IBV327689 HRZ327689 HID327689 GYH327689 GOL327689 GEP327689 FUT327689 FKX327689 FBB327689 ERF327689 EHJ327689 DXN327689 DNR327689 DDV327689 CTZ327689 CKD327689 CAH327689 BQL327689 BGP327689 AWT327689 AMX327689 ADB327689 TF327689 JJ327689 M327689 WVV262153 WLZ262153 WCD262153 VSH262153 VIL262153 UYP262153 UOT262153 UEX262153 TVB262153 TLF262153 TBJ262153 SRN262153 SHR262153 RXV262153 RNZ262153 RED262153 QUH262153 QKL262153 QAP262153 PQT262153 PGX262153 OXB262153 ONF262153 ODJ262153 NTN262153 NJR262153 MZV262153 MPZ262153 MGD262153 LWH262153 LML262153 LCP262153 KST262153 KIX262153 JZB262153 JPF262153 JFJ262153 IVN262153 ILR262153 IBV262153 HRZ262153 HID262153 GYH262153 GOL262153 GEP262153 FUT262153 FKX262153 FBB262153 ERF262153 EHJ262153 DXN262153 DNR262153 DDV262153 CTZ262153 CKD262153 CAH262153 BQL262153 BGP262153 AWT262153 AMX262153 ADB262153 TF262153 JJ262153 M262153 WVV196617 WLZ196617 WCD196617 VSH196617 VIL196617 UYP196617 UOT196617 UEX196617 TVB196617 TLF196617 TBJ196617 SRN196617 SHR196617 RXV196617 RNZ196617 RED196617 QUH196617 QKL196617 QAP196617 PQT196617 PGX196617 OXB196617 ONF196617 ODJ196617 NTN196617 NJR196617 MZV196617 MPZ196617 MGD196617 LWH196617 LML196617 LCP196617 KST196617 KIX196617 JZB196617 JPF196617 JFJ196617 IVN196617 ILR196617 IBV196617 HRZ196617 HID196617 GYH196617 GOL196617 GEP196617 FUT196617 FKX196617 FBB196617 ERF196617 EHJ196617 DXN196617 DNR196617 DDV196617 CTZ196617 CKD196617 CAH196617 BQL196617 BGP196617 AWT196617 AMX196617 ADB196617 TF196617 JJ196617 M196617 WVV131081 WLZ131081 WCD131081 VSH131081 VIL131081 UYP131081 UOT131081 UEX131081 TVB131081 TLF131081 TBJ131081 SRN131081 SHR131081 RXV131081 RNZ131081 RED131081 QUH131081 QKL131081 QAP131081 PQT131081 PGX131081 OXB131081 ONF131081 ODJ131081 NTN131081 NJR131081 MZV131081 MPZ131081 MGD131081 LWH131081 LML131081 LCP131081 KST131081 KIX131081 JZB131081 JPF131081 JFJ131081 IVN131081 ILR131081 IBV131081 HRZ131081 HID131081 GYH131081 GOL131081 GEP131081 FUT131081 FKX131081 FBB131081 ERF131081 EHJ131081 DXN131081 DNR131081 DDV131081 CTZ131081 CKD131081 CAH131081 BQL131081 BGP131081 AWT131081 AMX131081 ADB131081 TF131081 JJ131081 M131081 WVV65545 WLZ65545 WCD65545 VSH65545 VIL65545 UYP65545 UOT65545 UEX65545 TVB65545 TLF65545 TBJ65545 SRN65545 SHR65545 RXV65545 RNZ65545 RED65545 QUH65545 QKL65545 QAP65545 PQT65545 PGX65545 OXB65545 ONF65545 ODJ65545 NTN65545 NJR65545 MZV65545 MPZ65545 MGD65545 LWH65545 LML65545 LCP65545 KST65545 KIX65545 JZB65545 JPF65545 JFJ65545 IVN65545 ILR65545 IBV65545 HRZ65545 HID65545 GYH65545 GOL65545 GEP65545 FUT65545 FKX65545 FBB65545 ERF65545 EHJ65545 DXN65545 DNR65545 DDV65545 CTZ65545 CKD65545 CAH65545 BQL65545 BGP65545 AWT65545 AMX65545 ADB65545 TF65545 JJ65545 M65545 WVV9 WLZ9 WCD9 VSH9 VIL9 UYP9 UOT9 UEX9 TVB9 TLF9 TBJ9 SRN9 SHR9 RXV9 RNZ9 RED9 QUH9 QKL9 QAP9 PQT9 PGX9 OXB9 ONF9 ODJ9 NTN9 NJR9 MZV9 MPZ9 MGD9 LWH9 LML9 LCP9 KST9 KIX9 JZB9 JPF9 JFJ9 IVN9 ILR9 IBV9 HRZ9 HID9 GYH9 GOL9 GEP9 FUT9 FKX9 FBB9 ERF9 EHJ9 DXN9 DNR9 DDV9 CTZ9 CKD9 CAH9 BQL9 BGP9 AWT9 AMX9 ADB9 TF9 JJ9 M9 WVL983049 WLP983049 WBT983049 VRX983049 VIB983049 UYF983049 UOJ983049 UEN983049 TUR983049 TKV983049 TAZ983049 SRD983049 SHH983049 RXL983049 RNP983049 RDT983049 QTX983049 QKB983049 QAF983049 PQJ983049 PGN983049 OWR983049 OMV983049 OCZ983049 NTD983049 NJH983049 MZL983049 MPP983049 MFT983049 LVX983049 LMB983049 LCF983049 KSJ983049 KIN983049 JYR983049 JOV983049 JEZ983049 IVD983049 ILH983049 IBL983049 HRP983049 HHT983049 GXX983049 GOB983049 GEF983049 FUJ983049 FKN983049 FAR983049 EQV983049 EGZ983049 DXD983049 DNH983049 DDL983049 CTP983049 CJT983049 BZX983049 BQB983049 BGF983049 AWJ983049 AMN983049 ACR983049 SV983049 IZ983049 C983049 WVL917513 WLP917513 WBT917513 VRX917513 VIB917513 UYF917513 UOJ917513 UEN917513 TUR917513 TKV917513 TAZ917513 SRD917513 SHH917513 RXL917513 RNP917513 RDT917513 QTX917513 QKB917513 QAF917513 PQJ917513 PGN917513 OWR917513 OMV917513 OCZ917513 NTD917513 NJH917513 MZL917513 MPP917513 MFT917513 LVX917513 LMB917513 LCF917513 KSJ917513 KIN917513 JYR917513 JOV917513 JEZ917513 IVD917513 ILH917513 IBL917513 HRP917513 HHT917513 GXX917513 GOB917513 GEF917513 FUJ917513 FKN917513 FAR917513 EQV917513 EGZ917513 DXD917513 DNH917513 DDL917513 CTP917513 CJT917513 BZX917513 BQB917513 BGF917513 AWJ917513 AMN917513 ACR917513 SV917513 IZ917513 C917513 WVL851977 WLP851977 WBT851977 VRX851977 VIB851977 UYF851977 UOJ851977 UEN851977 TUR851977 TKV851977 TAZ851977 SRD851977 SHH851977 RXL851977 RNP851977 RDT851977 QTX851977 QKB851977 QAF851977 PQJ851977 PGN851977 OWR851977 OMV851977 OCZ851977 NTD851977 NJH851977 MZL851977 MPP851977 MFT851977 LVX851977 LMB851977 LCF851977 KSJ851977 KIN851977 JYR851977 JOV851977 JEZ851977 IVD851977 ILH851977 IBL851977 HRP851977 HHT851977 GXX851977 GOB851977 GEF851977 FUJ851977 FKN851977 FAR851977 EQV851977 EGZ851977 DXD851977 DNH851977 DDL851977 CTP851977 CJT851977 BZX851977 BQB851977 BGF851977 AWJ851977 AMN851977 ACR851977 SV851977 IZ851977 C851977 WVL786441 WLP786441 WBT786441 VRX786441 VIB786441 UYF786441 UOJ786441 UEN786441 TUR786441 TKV786441 TAZ786441 SRD786441 SHH786441 RXL786441 RNP786441 RDT786441 QTX786441 QKB786441 QAF786441 PQJ786441 PGN786441 OWR786441 OMV786441 OCZ786441 NTD786441 NJH786441 MZL786441 MPP786441 MFT786441 LVX786441 LMB786441 LCF786441 KSJ786441 KIN786441 JYR786441 JOV786441 JEZ786441 IVD786441 ILH786441 IBL786441 HRP786441 HHT786441 GXX786441 GOB786441 GEF786441 FUJ786441 FKN786441 FAR786441 EQV786441 EGZ786441 DXD786441 DNH786441 DDL786441 CTP786441 CJT786441 BZX786441 BQB786441 BGF786441 AWJ786441 AMN786441 ACR786441 SV786441 IZ786441 C786441 WVL720905 WLP720905 WBT720905 VRX720905 VIB720905 UYF720905 UOJ720905 UEN720905 TUR720905 TKV720905 TAZ720905 SRD720905 SHH720905 RXL720905 RNP720905 RDT720905 QTX720905 QKB720905 QAF720905 PQJ720905 PGN720905 OWR720905 OMV720905 OCZ720905 NTD720905 NJH720905 MZL720905 MPP720905 MFT720905 LVX720905 LMB720905 LCF720905 KSJ720905 KIN720905 JYR720905 JOV720905 JEZ720905 IVD720905 ILH720905 IBL720905 HRP720905 HHT720905 GXX720905 GOB720905 GEF720905 FUJ720905 FKN720905 FAR720905 EQV720905 EGZ720905 DXD720905 DNH720905 DDL720905 CTP720905 CJT720905 BZX720905 BQB720905 BGF720905 AWJ720905 AMN720905 ACR720905 SV720905 IZ720905 C720905 WVL655369 WLP655369 WBT655369 VRX655369 VIB655369 UYF655369 UOJ655369 UEN655369 TUR655369 TKV655369 TAZ655369 SRD655369 SHH655369 RXL655369 RNP655369 RDT655369 QTX655369 QKB655369 QAF655369 PQJ655369 PGN655369 OWR655369 OMV655369 OCZ655369 NTD655369 NJH655369 MZL655369 MPP655369 MFT655369 LVX655369 LMB655369 LCF655369 KSJ655369 KIN655369 JYR655369 JOV655369 JEZ655369 IVD655369 ILH655369 IBL655369 HRP655369 HHT655369 GXX655369 GOB655369 GEF655369 FUJ655369 FKN655369 FAR655369 EQV655369 EGZ655369 DXD655369 DNH655369 DDL655369 CTP655369 CJT655369 BZX655369 BQB655369 BGF655369 AWJ655369 AMN655369 ACR655369 SV655369 IZ655369 C655369 WVL589833 WLP589833 WBT589833 VRX589833 VIB589833 UYF589833 UOJ589833 UEN589833 TUR589833 TKV589833 TAZ589833 SRD589833 SHH589833 RXL589833 RNP589833 RDT589833 QTX589833 QKB589833 QAF589833 PQJ589833 PGN589833 OWR589833 OMV589833 OCZ589833 NTD589833 NJH589833 MZL589833 MPP589833 MFT589833 LVX589833 LMB589833 LCF589833 KSJ589833 KIN589833 JYR589833 JOV589833 JEZ589833 IVD589833 ILH589833 IBL589833 HRP589833 HHT589833 GXX589833 GOB589833 GEF589833 FUJ589833 FKN589833 FAR589833 EQV589833 EGZ589833 DXD589833 DNH589833 DDL589833 CTP589833 CJT589833 BZX589833 BQB589833 BGF589833 AWJ589833 AMN589833 ACR589833 SV589833 IZ589833 C589833 WVL524297 WLP524297 WBT524297 VRX524297 VIB524297 UYF524297 UOJ524297 UEN524297 TUR524297 TKV524297 TAZ524297 SRD524297 SHH524297 RXL524297 RNP524297 RDT524297 QTX524297 QKB524297 QAF524297 PQJ524297 PGN524297 OWR524297 OMV524297 OCZ524297 NTD524297 NJH524297 MZL524297 MPP524297 MFT524297 LVX524297 LMB524297 LCF524297 KSJ524297 KIN524297 JYR524297 JOV524297 JEZ524297 IVD524297 ILH524297 IBL524297 HRP524297 HHT524297 GXX524297 GOB524297 GEF524297 FUJ524297 FKN524297 FAR524297 EQV524297 EGZ524297 DXD524297 DNH524297 DDL524297 CTP524297 CJT524297 BZX524297 BQB524297 BGF524297 AWJ524297 AMN524297 ACR524297 SV524297 IZ524297 C524297 WVL458761 WLP458761 WBT458761 VRX458761 VIB458761 UYF458761 UOJ458761 UEN458761 TUR458761 TKV458761 TAZ458761 SRD458761 SHH458761 RXL458761 RNP458761 RDT458761 QTX458761 QKB458761 QAF458761 PQJ458761 PGN458761 OWR458761 OMV458761 OCZ458761 NTD458761 NJH458761 MZL458761 MPP458761 MFT458761 LVX458761 LMB458761 LCF458761 KSJ458761 KIN458761 JYR458761 JOV458761 JEZ458761 IVD458761 ILH458761 IBL458761 HRP458761 HHT458761 GXX458761 GOB458761 GEF458761 FUJ458761 FKN458761 FAR458761 EQV458761 EGZ458761 DXD458761 DNH458761 DDL458761 CTP458761 CJT458761 BZX458761 BQB458761 BGF458761 AWJ458761 AMN458761 ACR458761 SV458761 IZ458761 C458761 WVL393225 WLP393225 WBT393225 VRX393225 VIB393225 UYF393225 UOJ393225 UEN393225 TUR393225 TKV393225 TAZ393225 SRD393225 SHH393225 RXL393225 RNP393225 RDT393225 QTX393225 QKB393225 QAF393225 PQJ393225 PGN393225 OWR393225 OMV393225 OCZ393225 NTD393225 NJH393225 MZL393225 MPP393225 MFT393225 LVX393225 LMB393225 LCF393225 KSJ393225 KIN393225 JYR393225 JOV393225 JEZ393225 IVD393225 ILH393225 IBL393225 HRP393225 HHT393225 GXX393225 GOB393225 GEF393225 FUJ393225 FKN393225 FAR393225 EQV393225 EGZ393225 DXD393225 DNH393225 DDL393225 CTP393225 CJT393225 BZX393225 BQB393225 BGF393225 AWJ393225 AMN393225 ACR393225 SV393225 IZ393225 C393225 WVL327689 WLP327689 WBT327689 VRX327689 VIB327689 UYF327689 UOJ327689 UEN327689 TUR327689 TKV327689 TAZ327689 SRD327689 SHH327689 RXL327689 RNP327689 RDT327689 QTX327689 QKB327689 QAF327689 PQJ327689 PGN327689 OWR327689 OMV327689 OCZ327689 NTD327689 NJH327689 MZL327689 MPP327689 MFT327689 LVX327689 LMB327689 LCF327689 KSJ327689 KIN327689 JYR327689 JOV327689 JEZ327689 IVD327689 ILH327689 IBL327689 HRP327689 HHT327689 GXX327689 GOB327689 GEF327689 FUJ327689 FKN327689 FAR327689 EQV327689 EGZ327689 DXD327689 DNH327689 DDL327689 CTP327689 CJT327689 BZX327689 BQB327689 BGF327689 AWJ327689 AMN327689 ACR327689 SV327689 IZ327689 C327689 WVL262153 WLP262153 WBT262153 VRX262153 VIB262153 UYF262153 UOJ262153 UEN262153 TUR262153 TKV262153 TAZ262153 SRD262153 SHH262153 RXL262153 RNP262153 RDT262153 QTX262153 QKB262153 QAF262153 PQJ262153 PGN262153 OWR262153 OMV262153 OCZ262153 NTD262153 NJH262153 MZL262153 MPP262153 MFT262153 LVX262153 LMB262153 LCF262153 KSJ262153 KIN262153 JYR262153 JOV262153 JEZ262153 IVD262153 ILH262153 IBL262153 HRP262153 HHT262153 GXX262153 GOB262153 GEF262153 FUJ262153 FKN262153 FAR262153 EQV262153 EGZ262153 DXD262153 DNH262153 DDL262153 CTP262153 CJT262153 BZX262153 BQB262153 BGF262153 AWJ262153 AMN262153 ACR262153 SV262153 IZ262153 C262153 WVL196617 WLP196617 WBT196617 VRX196617 VIB196617 UYF196617 UOJ196617 UEN196617 TUR196617 TKV196617 TAZ196617 SRD196617 SHH196617 RXL196617 RNP196617 RDT196617 QTX196617 QKB196617 QAF196617 PQJ196617 PGN196617 OWR196617 OMV196617 OCZ196617 NTD196617 NJH196617 MZL196617 MPP196617 MFT196617 LVX196617 LMB196617 LCF196617 KSJ196617 KIN196617 JYR196617 JOV196617 JEZ196617 IVD196617 ILH196617 IBL196617 HRP196617 HHT196617 GXX196617 GOB196617 GEF196617 FUJ196617 FKN196617 FAR196617 EQV196617 EGZ196617 DXD196617 DNH196617 DDL196617 CTP196617 CJT196617 BZX196617 BQB196617 BGF196617 AWJ196617 AMN196617 ACR196617 SV196617 IZ196617 C196617 WVL131081 WLP131081 WBT131081 VRX131081 VIB131081 UYF131081 UOJ131081 UEN131081 TUR131081 TKV131081 TAZ131081 SRD131081 SHH131081 RXL131081 RNP131081 RDT131081 QTX131081 QKB131081 QAF131081 PQJ131081 PGN131081 OWR131081 OMV131081 OCZ131081 NTD131081 NJH131081 MZL131081 MPP131081 MFT131081 LVX131081 LMB131081 LCF131081 KSJ131081 KIN131081 JYR131081 JOV131081 JEZ131081 IVD131081 ILH131081 IBL131081 HRP131081 HHT131081 GXX131081 GOB131081 GEF131081 FUJ131081 FKN131081 FAR131081 EQV131081 EGZ131081 DXD131081 DNH131081 DDL131081 CTP131081 CJT131081 BZX131081 BQB131081 BGF131081 AWJ131081 AMN131081 ACR131081 SV131081 IZ131081 C131081 WVL65545 WLP65545 WBT65545 VRX65545 VIB65545 UYF65545 UOJ65545 UEN65545 TUR65545 TKV65545 TAZ65545 SRD65545 SHH65545 RXL65545 RNP65545 RDT65545 QTX65545 QKB65545 QAF65545 PQJ65545 PGN65545 OWR65545 OMV65545 OCZ65545 NTD65545 NJH65545 MZL65545 MPP65545 MFT65545 LVX65545 LMB65545 LCF65545 KSJ65545 KIN65545 JYR65545 JOV65545 JEZ65545 IVD65545 ILH65545 IBL65545 HRP65545 HHT65545 GXX65545 GOB65545 GEF65545 FUJ65545 FKN65545 FAR65545 EQV65545 EGZ65545 DXD65545 DNH65545 DDL65545 CTP65545 CJT65545 BZX65545 BQB65545 BGF65545 AWJ65545 AMN65545 ACR65545 SV65545 IZ65545 C65545 WVL9 WLP9 WBT9 VRX9 VIB9 UYF9 UOJ9 UEN9 TUR9 TKV9 TAZ9 SRD9 SHH9 RXL9 RNP9 RDT9 QTX9 QKB9 QAF9 PQJ9 PGN9 OWR9 OMV9 OCZ9 NTD9 NJH9 MZL9 MPP9 MFT9 LVX9 LMB9 LCF9 KSJ9 KIN9 JYR9 JOV9 JEZ9 IVD9 ILH9 IBL9 HRP9 HHT9 GXX9 GOB9 GEF9 FUJ9 FKN9 FAR9 EQV9 EGZ9 DXD9 DNH9 DDL9 CTP9 CJT9 BZX9 BQB9 BGF9 AWJ9 AMN9 ACR9 SV9 IZ9 C9 WWT983049 WMX983049 WDB983049 VTF983049 VJJ983049 UZN983049 UPR983049 UFV983049 TVZ983049 TMD983049 TCH983049 SSL983049 SIP983049 RYT983049 ROX983049 RFB983049 QVF983049 QLJ983049 QBN983049 PRR983049 PHV983049 OXZ983049 OOD983049 OEH983049 NUL983049 NKP983049 NAT983049 MQX983049 MHB983049 LXF983049 LNJ983049 LDN983049 KTR983049 KJV983049 JZZ983049 JQD983049 JGH983049 IWL983049 IMP983049 ICT983049 HSX983049 HJB983049 GZF983049 GPJ983049 GFN983049 FVR983049 FLV983049 FBZ983049 ESD983049 EIH983049 DYL983049 DOP983049 DET983049 CUX983049 CLB983049 CBF983049 BRJ983049 BHN983049 AXR983049 ANV983049 ADZ983049 UD983049 KH983049 AL983049 WWT917513 WMX917513 WDB917513 VTF917513 VJJ917513 UZN917513 UPR917513 UFV917513 TVZ917513 TMD917513 TCH917513 SSL917513 SIP917513 RYT917513 ROX917513 RFB917513 QVF917513 QLJ917513 QBN917513 PRR917513 PHV917513 OXZ917513 OOD917513 OEH917513 NUL917513 NKP917513 NAT917513 MQX917513 MHB917513 LXF917513 LNJ917513 LDN917513 KTR917513 KJV917513 JZZ917513 JQD917513 JGH917513 IWL917513 IMP917513 ICT917513 HSX917513 HJB917513 GZF917513 GPJ917513 GFN917513 FVR917513 FLV917513 FBZ917513 ESD917513 EIH917513 DYL917513 DOP917513 DET917513 CUX917513 CLB917513 CBF917513 BRJ917513 BHN917513 AXR917513 ANV917513 ADZ917513 UD917513 KH917513 AL917513 WWT851977 WMX851977 WDB851977 VTF851977 VJJ851977 UZN851977 UPR851977 UFV851977 TVZ851977 TMD851977 TCH851977 SSL851977 SIP851977 RYT851977 ROX851977 RFB851977 QVF851977 QLJ851977 QBN851977 PRR851977 PHV851977 OXZ851977 OOD851977 OEH851977 NUL851977 NKP851977 NAT851977 MQX851977 MHB851977 LXF851977 LNJ851977 LDN851977 KTR851977 KJV851977 JZZ851977 JQD851977 JGH851977 IWL851977 IMP851977 ICT851977 HSX851977 HJB851977 GZF851977 GPJ851977 GFN851977 FVR851977 FLV851977 FBZ851977 ESD851977 EIH851977 DYL851977 DOP851977 DET851977 CUX851977 CLB851977 CBF851977 BRJ851977 BHN851977 AXR851977 ANV851977 ADZ851977 UD851977 KH851977 AL851977 WWT786441 WMX786441 WDB786441 VTF786441 VJJ786441 UZN786441 UPR786441 UFV786441 TVZ786441 TMD786441 TCH786441 SSL786441 SIP786441 RYT786441 ROX786441 RFB786441 QVF786441 QLJ786441 QBN786441 PRR786441 PHV786441 OXZ786441 OOD786441 OEH786441 NUL786441 NKP786441 NAT786441 MQX786441 MHB786441 LXF786441 LNJ786441 LDN786441 KTR786441 KJV786441 JZZ786441 JQD786441 JGH786441 IWL786441 IMP786441 ICT786441 HSX786441 HJB786441 GZF786441 GPJ786441 GFN786441 FVR786441 FLV786441 FBZ786441 ESD786441 EIH786441 DYL786441 DOP786441 DET786441 CUX786441 CLB786441 CBF786441 BRJ786441 BHN786441 AXR786441 ANV786441 ADZ786441 UD786441 KH786441 AL786441 WWT720905 WMX720905 WDB720905 VTF720905 VJJ720905 UZN720905 UPR720905 UFV720905 TVZ720905 TMD720905 TCH720905 SSL720905 SIP720905 RYT720905 ROX720905 RFB720905 QVF720905 QLJ720905 QBN720905 PRR720905 PHV720905 OXZ720905 OOD720905 OEH720905 NUL720905 NKP720905 NAT720905 MQX720905 MHB720905 LXF720905 LNJ720905 LDN720905 KTR720905 KJV720905 JZZ720905 JQD720905 JGH720905 IWL720905 IMP720905 ICT720905 HSX720905 HJB720905 GZF720905 GPJ720905 GFN720905 FVR720905 FLV720905 FBZ720905 ESD720905 EIH720905 DYL720905 DOP720905 DET720905 CUX720905 CLB720905 CBF720905 BRJ720905 BHN720905 AXR720905 ANV720905 ADZ720905 UD720905 KH720905 AL720905 WWT655369 WMX655369 WDB655369 VTF655369 VJJ655369 UZN655369 UPR655369 UFV655369 TVZ655369 TMD655369 TCH655369 SSL655369 SIP655369 RYT655369 ROX655369 RFB655369 QVF655369 QLJ655369 QBN655369 PRR655369 PHV655369 OXZ655369 OOD655369 OEH655369 NUL655369 NKP655369 NAT655369 MQX655369 MHB655369 LXF655369 LNJ655369 LDN655369 KTR655369 KJV655369 JZZ655369 JQD655369 JGH655369 IWL655369 IMP655369 ICT655369 HSX655369 HJB655369 GZF655369 GPJ655369 GFN655369 FVR655369 FLV655369 FBZ655369 ESD655369 EIH655369 DYL655369 DOP655369 DET655369 CUX655369 CLB655369 CBF655369 BRJ655369 BHN655369 AXR655369 ANV655369 ADZ655369 UD655369 KH655369 AL655369 WWT589833 WMX589833 WDB589833 VTF589833 VJJ589833 UZN589833 UPR589833 UFV589833 TVZ589833 TMD589833 TCH589833 SSL589833 SIP589833 RYT589833 ROX589833 RFB589833 QVF589833 QLJ589833 QBN589833 PRR589833 PHV589833 OXZ589833 OOD589833 OEH589833 NUL589833 NKP589833 NAT589833 MQX589833 MHB589833 LXF589833 LNJ589833 LDN589833 KTR589833 KJV589833 JZZ589833 JQD589833 JGH589833 IWL589833 IMP589833 ICT589833 HSX589833 HJB589833 GZF589833 GPJ589833 GFN589833 FVR589833 FLV589833 FBZ589833 ESD589833 EIH589833 DYL589833 DOP589833 DET589833 CUX589833 CLB589833 CBF589833 BRJ589833 BHN589833 AXR589833 ANV589833 ADZ589833 UD589833 KH589833 AL589833 WWT524297 WMX524297 WDB524297 VTF524297 VJJ524297 UZN524297 UPR524297 UFV524297 TVZ524297 TMD524297 TCH524297 SSL524297 SIP524297 RYT524297 ROX524297 RFB524297 QVF524297 QLJ524297 QBN524297 PRR524297 PHV524297 OXZ524297 OOD524297 OEH524297 NUL524297 NKP524297 NAT524297 MQX524297 MHB524297 LXF524297 LNJ524297 LDN524297 KTR524297 KJV524297 JZZ524297 JQD524297 JGH524297 IWL524297 IMP524297 ICT524297 HSX524297 HJB524297 GZF524297 GPJ524297 GFN524297 FVR524297 FLV524297 FBZ524297 ESD524297 EIH524297 DYL524297 DOP524297 DET524297 CUX524297 CLB524297 CBF524297 BRJ524297 BHN524297 AXR524297 ANV524297 ADZ524297 UD524297 KH524297 AL524297 WWT458761 WMX458761 WDB458761 VTF458761 VJJ458761 UZN458761 UPR458761 UFV458761 TVZ458761 TMD458761 TCH458761 SSL458761 SIP458761 RYT458761 ROX458761 RFB458761 QVF458761 QLJ458761 QBN458761 PRR458761 PHV458761 OXZ458761 OOD458761 OEH458761 NUL458761 NKP458761 NAT458761 MQX458761 MHB458761 LXF458761 LNJ458761 LDN458761 KTR458761 KJV458761 JZZ458761 JQD458761 JGH458761 IWL458761 IMP458761 ICT458761 HSX458761 HJB458761 GZF458761 GPJ458761 GFN458761 FVR458761 FLV458761 FBZ458761 ESD458761 EIH458761 DYL458761 DOP458761 DET458761 CUX458761 CLB458761 CBF458761 BRJ458761 BHN458761 AXR458761 ANV458761 ADZ458761 UD458761 KH458761 AL458761 WWT393225 WMX393225 WDB393225 VTF393225 VJJ393225 UZN393225 UPR393225 UFV393225 TVZ393225 TMD393225 TCH393225 SSL393225 SIP393225 RYT393225 ROX393225 RFB393225 QVF393225 QLJ393225 QBN393225 PRR393225 PHV393225 OXZ393225 OOD393225 OEH393225 NUL393225 NKP393225 NAT393225 MQX393225 MHB393225 LXF393225 LNJ393225 LDN393225 KTR393225 KJV393225 JZZ393225 JQD393225 JGH393225 IWL393225 IMP393225 ICT393225 HSX393225 HJB393225 GZF393225 GPJ393225 GFN393225 FVR393225 FLV393225 FBZ393225 ESD393225 EIH393225 DYL393225 DOP393225 DET393225 CUX393225 CLB393225 CBF393225 BRJ393225 BHN393225 AXR393225 ANV393225 ADZ393225 UD393225 KH393225 AL393225 WWT327689 WMX327689 WDB327689 VTF327689 VJJ327689 UZN327689 UPR327689 UFV327689 TVZ327689 TMD327689 TCH327689 SSL327689 SIP327689 RYT327689 ROX327689 RFB327689 QVF327689 QLJ327689 QBN327689 PRR327689 PHV327689 OXZ327689 OOD327689 OEH327689 NUL327689 NKP327689 NAT327689 MQX327689 MHB327689 LXF327689 LNJ327689 LDN327689 KTR327689 KJV327689 JZZ327689 JQD327689 JGH327689 IWL327689 IMP327689 ICT327689 HSX327689 HJB327689 GZF327689 GPJ327689 GFN327689 FVR327689 FLV327689 FBZ327689 ESD327689 EIH327689 DYL327689 DOP327689 DET327689 CUX327689 CLB327689 CBF327689 BRJ327689 BHN327689 AXR327689 ANV327689 ADZ327689 UD327689 KH327689 AL327689 WWT262153 WMX262153 WDB262153 VTF262153 VJJ262153 UZN262153 UPR262153 UFV262153 TVZ262153 TMD262153 TCH262153 SSL262153 SIP262153 RYT262153 ROX262153 RFB262153 QVF262153 QLJ262153 QBN262153 PRR262153 PHV262153 OXZ262153 OOD262153 OEH262153 NUL262153 NKP262153 NAT262153 MQX262153 MHB262153 LXF262153 LNJ262153 LDN262153 KTR262153 KJV262153 JZZ262153 JQD262153 JGH262153 IWL262153 IMP262153 ICT262153 HSX262153 HJB262153 GZF262153 GPJ262153 GFN262153 FVR262153 FLV262153 FBZ262153 ESD262153 EIH262153 DYL262153 DOP262153 DET262153 CUX262153 CLB262153 CBF262153 BRJ262153 BHN262153 AXR262153 ANV262153 ADZ262153 UD262153 KH262153 AL262153 WWT196617 WMX196617 WDB196617 VTF196617 VJJ196617 UZN196617 UPR196617 UFV196617 TVZ196617 TMD196617 TCH196617 SSL196617 SIP196617 RYT196617 ROX196617 RFB196617 QVF196617 QLJ196617 QBN196617 PRR196617 PHV196617 OXZ196617 OOD196617 OEH196617 NUL196617 NKP196617 NAT196617 MQX196617 MHB196617 LXF196617 LNJ196617 LDN196617 KTR196617 KJV196617 JZZ196617 JQD196617 JGH196617 IWL196617 IMP196617 ICT196617 HSX196617 HJB196617 GZF196617 GPJ196617 GFN196617 FVR196617 FLV196617 FBZ196617 ESD196617 EIH196617 DYL196617 DOP196617 DET196617 CUX196617 CLB196617 CBF196617 BRJ196617 BHN196617 AXR196617 ANV196617 ADZ196617 UD196617 KH196617 AL196617 WWT131081 WMX131081 WDB131081 VTF131081 VJJ131081 UZN131081 UPR131081 UFV131081 TVZ131081 TMD131081 TCH131081 SSL131081 SIP131081 RYT131081 ROX131081 RFB131081 QVF131081 QLJ131081 QBN131081 PRR131081 PHV131081 OXZ131081 OOD131081 OEH131081 NUL131081 NKP131081 NAT131081 MQX131081 MHB131081 LXF131081 LNJ131081 LDN131081 KTR131081 KJV131081 JZZ131081 JQD131081 JGH131081 IWL131081 IMP131081 ICT131081 HSX131081 HJB131081 GZF131081 GPJ131081 GFN131081 FVR131081 FLV131081 FBZ131081 ESD131081 EIH131081 DYL131081 DOP131081 DET131081 CUX131081 CLB131081 CBF131081 BRJ131081 BHN131081 AXR131081 ANV131081 ADZ131081 UD131081 KH131081 AL131081 WWT65545 WMX65545 WDB65545 VTF65545 VJJ65545 UZN65545 UPR65545 UFV65545 TVZ65545 TMD65545 TCH65545 SSL65545 SIP65545 RYT65545 ROX65545 RFB65545 QVF65545 QLJ65545 QBN65545 PRR65545 PHV65545 OXZ65545 OOD65545 OEH65545 NUL65545 NKP65545 NAT65545 MQX65545 MHB65545 LXF65545 LNJ65545 LDN65545 KTR65545 KJV65545 JZZ65545 JQD65545 JGH65545 IWL65545 IMP65545 ICT65545 HSX65545 HJB65545 GZF65545 GPJ65545 GFN65545 FVR65545 FLV65545 FBZ65545 ESD65545 EIH65545 DYL65545 DOP65545 DET65545 CUX65545 CLB65545 CBF65545 BRJ65545 BHN65545 AXR65545 ANV65545 ADZ65545 UD65545 KH65545 AL65545 WWT9 WMX9 WDB9 VTF9 VJJ9 UZN9 UPR9 UFV9 TVZ9 TMD9 TCH9 SSL9 SIP9 RYT9 ROX9 RFB9 QVF9 QLJ9 QBN9 PRR9 PHV9 OXZ9 OOD9 OEH9 NUL9 NKP9 NAT9 MQX9 MHB9 LXF9 LNJ9 LDN9 KTR9 KJV9 JZZ9 JQD9 JGH9 IWL9 IMP9 ICT9 HSX9 HJB9 GZF9 GPJ9 GFN9 FVR9 FLV9 FBZ9 ESD9 EIH9 DYL9 DOP9 DET9 CUX9 CLB9 CBF9 BRJ9 BHN9 AXR9 ANV9 ADZ9 UD9 O9:S9 O7:S7 O65545:S65545 O131081:S131081 O196617:S196617 O262153:S262153 O327689:S327689 O393225:S393225 O458761:S458761 O524297:S524297 O589833:S589833 O655369:S655369 O720905:S720905 O786441:S786441 O851977:S851977 O917513:S917513 O983049:S983049 O65543:S65543 O131079:S131079 O196615:S196615 O262151:S262151 O327687:S327687 O393223:S393223 O458759:S458759 O524295:S524295 O589831:S589831 O655367:S655367 O720903:S720903 O786439:S786439 O851975:S851975 O917511:S917511 O983047:S983047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zoomScaleNormal="100" workbookViewId="0"/>
  </sheetViews>
  <sheetFormatPr defaultColWidth="10.28515625" defaultRowHeight="14.25" x14ac:dyDescent="0.2"/>
  <cols>
    <col min="1" max="1" width="7.140625" style="416" customWidth="1"/>
    <col min="2" max="2" width="72.7109375" style="416" customWidth="1"/>
    <col min="3" max="3" width="13" style="416" customWidth="1"/>
    <col min="4" max="4" width="7.85546875" style="416" customWidth="1"/>
    <col min="5" max="16384" width="10.28515625" style="416"/>
  </cols>
  <sheetData>
    <row r="1" spans="1:7" ht="19.5" x14ac:dyDescent="0.25">
      <c r="A1" s="427" t="s">
        <v>8</v>
      </c>
      <c r="B1" s="141"/>
      <c r="C1" s="428"/>
      <c r="E1" s="417" t="s">
        <v>46</v>
      </c>
    </row>
    <row r="2" spans="1:7" ht="6" customHeight="1" x14ac:dyDescent="0.35">
      <c r="A2" s="424"/>
      <c r="B2" s="425"/>
      <c r="C2" s="426"/>
      <c r="D2" s="419"/>
      <c r="E2" s="420"/>
    </row>
    <row r="3" spans="1:7" ht="9.75" customHeight="1" x14ac:dyDescent="0.35">
      <c r="A3" s="437" t="s">
        <v>552</v>
      </c>
      <c r="B3" s="425"/>
      <c r="C3" s="426"/>
      <c r="D3" s="419"/>
      <c r="E3" s="420"/>
    </row>
    <row r="4" spans="1:7" ht="3" customHeight="1" x14ac:dyDescent="0.35">
      <c r="A4" s="424"/>
      <c r="B4" s="425"/>
      <c r="C4" s="426"/>
      <c r="D4" s="419"/>
      <c r="E4" s="420"/>
    </row>
    <row r="5" spans="1:7" ht="15" x14ac:dyDescent="0.2">
      <c r="A5" s="544" t="s">
        <v>886</v>
      </c>
      <c r="B5" s="421"/>
      <c r="C5" s="567" t="s">
        <v>814</v>
      </c>
      <c r="D5" s="422"/>
      <c r="E5" s="422"/>
    </row>
    <row r="6" spans="1:7" ht="9" customHeight="1" x14ac:dyDescent="0.2">
      <c r="A6" s="435"/>
      <c r="B6" s="436"/>
      <c r="C6" s="568"/>
      <c r="D6" s="418"/>
    </row>
    <row r="7" spans="1:7" x14ac:dyDescent="0.2">
      <c r="A7" s="504">
        <v>1</v>
      </c>
      <c r="B7" s="522" t="s">
        <v>815</v>
      </c>
      <c r="C7" s="440">
        <v>3483670.06635202</v>
      </c>
      <c r="D7" s="418"/>
    </row>
    <row r="8" spans="1:7" ht="21" x14ac:dyDescent="0.2">
      <c r="A8" s="504">
        <v>2</v>
      </c>
      <c r="B8" s="508" t="s">
        <v>816</v>
      </c>
      <c r="C8" s="440">
        <v>-325876.63782940013</v>
      </c>
      <c r="D8" s="418"/>
    </row>
    <row r="9" spans="1:7" ht="31.5" x14ac:dyDescent="0.2">
      <c r="A9" s="504">
        <v>3</v>
      </c>
      <c r="B9" s="508" t="s">
        <v>817</v>
      </c>
      <c r="C9" s="440">
        <v>0</v>
      </c>
      <c r="D9" s="418"/>
    </row>
    <row r="10" spans="1:7" x14ac:dyDescent="0.2">
      <c r="A10" s="504">
        <v>4</v>
      </c>
      <c r="B10" s="508" t="s">
        <v>818</v>
      </c>
      <c r="C10" s="440">
        <v>-218967.19618587999</v>
      </c>
      <c r="D10" s="418"/>
    </row>
    <row r="11" spans="1:7" x14ac:dyDescent="0.2">
      <c r="A11" s="504">
        <v>5</v>
      </c>
      <c r="B11" s="508" t="s">
        <v>819</v>
      </c>
      <c r="C11" s="440">
        <v>6384.20141702</v>
      </c>
      <c r="D11" s="418"/>
    </row>
    <row r="12" spans="1:7" ht="21" x14ac:dyDescent="0.2">
      <c r="A12" s="504">
        <v>6</v>
      </c>
      <c r="B12" s="508" t="s">
        <v>820</v>
      </c>
      <c r="C12" s="440">
        <v>439698.60263400001</v>
      </c>
      <c r="D12" s="418"/>
    </row>
    <row r="13" spans="1:7" ht="21" x14ac:dyDescent="0.2">
      <c r="A13" s="504" t="s">
        <v>821</v>
      </c>
      <c r="B13" s="508" t="s">
        <v>822</v>
      </c>
      <c r="C13" s="440">
        <v>0</v>
      </c>
      <c r="D13" s="418"/>
    </row>
    <row r="14" spans="1:7" ht="21" x14ac:dyDescent="0.2">
      <c r="A14" s="504" t="s">
        <v>823</v>
      </c>
      <c r="B14" s="508" t="s">
        <v>824</v>
      </c>
      <c r="C14" s="440">
        <v>0</v>
      </c>
      <c r="D14" s="418"/>
    </row>
    <row r="15" spans="1:7" x14ac:dyDescent="0.2">
      <c r="A15" s="504">
        <v>7</v>
      </c>
      <c r="B15" s="522" t="s">
        <v>825</v>
      </c>
      <c r="C15" s="440">
        <v>-4222.3090079200001</v>
      </c>
      <c r="D15" s="418"/>
    </row>
    <row r="16" spans="1:7" x14ac:dyDescent="0.2">
      <c r="A16" s="523">
        <v>8</v>
      </c>
      <c r="B16" s="524" t="s">
        <v>826</v>
      </c>
      <c r="C16" s="441">
        <v>3380686.7273798403</v>
      </c>
      <c r="D16" s="418"/>
      <c r="E16" s="419"/>
      <c r="F16" s="419"/>
      <c r="G16" s="419"/>
    </row>
    <row r="17" spans="1:5" ht="15" x14ac:dyDescent="0.2">
      <c r="A17" s="498" t="s">
        <v>887</v>
      </c>
      <c r="B17" s="421"/>
      <c r="C17" s="565" t="s">
        <v>553</v>
      </c>
      <c r="D17" s="429"/>
      <c r="E17" s="429"/>
    </row>
    <row r="18" spans="1:5" ht="10.5" customHeight="1" x14ac:dyDescent="0.2">
      <c r="A18" s="434"/>
      <c r="B18" s="433"/>
      <c r="C18" s="566"/>
      <c r="D18" s="423"/>
    </row>
    <row r="19" spans="1:5" x14ac:dyDescent="0.2">
      <c r="A19" s="563" t="s">
        <v>827</v>
      </c>
      <c r="B19" s="564"/>
      <c r="C19" s="564"/>
      <c r="D19" s="418"/>
    </row>
    <row r="20" spans="1:5" x14ac:dyDescent="0.2">
      <c r="A20" s="504">
        <v>1</v>
      </c>
      <c r="B20" s="505" t="s">
        <v>828</v>
      </c>
      <c r="C20" s="442">
        <v>2582696.40983892</v>
      </c>
      <c r="D20" s="418"/>
    </row>
    <row r="21" spans="1:5" x14ac:dyDescent="0.2">
      <c r="A21" s="504">
        <v>2</v>
      </c>
      <c r="B21" s="505" t="s">
        <v>829</v>
      </c>
      <c r="C21" s="442">
        <v>-11474.060178</v>
      </c>
      <c r="D21" s="418"/>
    </row>
    <row r="22" spans="1:5" x14ac:dyDescent="0.2">
      <c r="A22" s="506">
        <v>3</v>
      </c>
      <c r="B22" s="507" t="s">
        <v>898</v>
      </c>
      <c r="C22" s="443">
        <v>2571222.34966092</v>
      </c>
      <c r="D22" s="418"/>
    </row>
    <row r="23" spans="1:5" x14ac:dyDescent="0.2">
      <c r="A23" s="563" t="s">
        <v>830</v>
      </c>
      <c r="B23" s="564"/>
      <c r="C23" s="564"/>
      <c r="D23" s="418"/>
    </row>
    <row r="24" spans="1:5" ht="21" x14ac:dyDescent="0.2">
      <c r="A24" s="504">
        <v>4</v>
      </c>
      <c r="B24" s="508" t="s">
        <v>891</v>
      </c>
      <c r="C24" s="442">
        <v>50274.426033149997</v>
      </c>
      <c r="D24" s="418"/>
    </row>
    <row r="25" spans="1:5" x14ac:dyDescent="0.2">
      <c r="A25" s="504">
        <v>5</v>
      </c>
      <c r="B25" s="509" t="s">
        <v>892</v>
      </c>
      <c r="C25" s="442">
        <v>124154.75601339</v>
      </c>
      <c r="D25" s="418"/>
    </row>
    <row r="26" spans="1:5" x14ac:dyDescent="0.2">
      <c r="A26" s="504" t="s">
        <v>831</v>
      </c>
      <c r="B26" s="509" t="s">
        <v>832</v>
      </c>
      <c r="C26" s="442">
        <v>0</v>
      </c>
      <c r="D26" s="418"/>
    </row>
    <row r="27" spans="1:5" ht="21" x14ac:dyDescent="0.2">
      <c r="A27" s="510">
        <v>6</v>
      </c>
      <c r="B27" s="508" t="s">
        <v>833</v>
      </c>
      <c r="C27" s="442"/>
      <c r="D27" s="418"/>
    </row>
    <row r="28" spans="1:5" x14ac:dyDescent="0.2">
      <c r="A28" s="510">
        <v>7</v>
      </c>
      <c r="B28" s="511" t="s">
        <v>834</v>
      </c>
      <c r="C28" s="442">
        <v>-62399.080510740001</v>
      </c>
      <c r="D28" s="418"/>
    </row>
    <row r="29" spans="1:5" x14ac:dyDescent="0.2">
      <c r="A29" s="503">
        <v>8</v>
      </c>
      <c r="B29" s="512" t="s">
        <v>835</v>
      </c>
      <c r="C29" s="442">
        <v>-1861.2238500000001</v>
      </c>
      <c r="D29" s="418"/>
    </row>
    <row r="30" spans="1:5" x14ac:dyDescent="0.2">
      <c r="A30" s="510">
        <v>9</v>
      </c>
      <c r="B30" s="511" t="s">
        <v>836</v>
      </c>
      <c r="C30" s="442">
        <v>8982.1075614900001</v>
      </c>
      <c r="D30" s="418"/>
    </row>
    <row r="31" spans="1:5" x14ac:dyDescent="0.2">
      <c r="A31" s="510">
        <v>10</v>
      </c>
      <c r="B31" s="511" t="s">
        <v>837</v>
      </c>
      <c r="C31" s="442">
        <v>-4960.4259052899997</v>
      </c>
      <c r="D31" s="418"/>
    </row>
    <row r="32" spans="1:5" x14ac:dyDescent="0.2">
      <c r="A32" s="506">
        <v>11</v>
      </c>
      <c r="B32" s="513" t="s">
        <v>899</v>
      </c>
      <c r="C32" s="443">
        <v>114190.55934200001</v>
      </c>
      <c r="D32" s="418"/>
    </row>
    <row r="33" spans="1:4" x14ac:dyDescent="0.2">
      <c r="A33" s="563" t="s">
        <v>838</v>
      </c>
      <c r="B33" s="564"/>
      <c r="C33" s="564"/>
      <c r="D33" s="418"/>
    </row>
    <row r="34" spans="1:4" x14ac:dyDescent="0.2">
      <c r="A34" s="510">
        <v>12</v>
      </c>
      <c r="B34" s="508" t="s">
        <v>839</v>
      </c>
      <c r="C34" s="442">
        <v>431196.67618821003</v>
      </c>
      <c r="D34" s="418"/>
    </row>
    <row r="35" spans="1:4" x14ac:dyDescent="0.2">
      <c r="A35" s="510">
        <v>13</v>
      </c>
      <c r="B35" s="508" t="s">
        <v>840</v>
      </c>
      <c r="C35" s="442">
        <v>-182005.66186289999</v>
      </c>
      <c r="D35" s="418"/>
    </row>
    <row r="36" spans="1:4" x14ac:dyDescent="0.2">
      <c r="A36" s="510">
        <v>14</v>
      </c>
      <c r="B36" s="508" t="s">
        <v>841</v>
      </c>
      <c r="C36" s="442">
        <v>0</v>
      </c>
      <c r="D36" s="418"/>
    </row>
    <row r="37" spans="1:4" ht="21" x14ac:dyDescent="0.2">
      <c r="A37" s="510" t="s">
        <v>842</v>
      </c>
      <c r="B37" s="508" t="s">
        <v>843</v>
      </c>
      <c r="C37" s="442">
        <v>6384.20141702</v>
      </c>
      <c r="D37" s="418"/>
    </row>
    <row r="38" spans="1:4" x14ac:dyDescent="0.2">
      <c r="A38" s="510">
        <v>15</v>
      </c>
      <c r="B38" s="508" t="s">
        <v>844</v>
      </c>
      <c r="C38" s="442">
        <v>0</v>
      </c>
      <c r="D38" s="418"/>
    </row>
    <row r="39" spans="1:4" x14ac:dyDescent="0.2">
      <c r="A39" s="510" t="s">
        <v>845</v>
      </c>
      <c r="B39" s="508" t="s">
        <v>846</v>
      </c>
      <c r="C39" s="442">
        <v>0</v>
      </c>
      <c r="D39" s="418"/>
    </row>
    <row r="40" spans="1:4" x14ac:dyDescent="0.2">
      <c r="A40" s="506">
        <v>16</v>
      </c>
      <c r="B40" s="513" t="s">
        <v>900</v>
      </c>
      <c r="C40" s="443">
        <v>255575.21574233004</v>
      </c>
      <c r="D40" s="418"/>
    </row>
    <row r="41" spans="1:4" x14ac:dyDescent="0.2">
      <c r="A41" s="563" t="s">
        <v>847</v>
      </c>
      <c r="B41" s="564"/>
      <c r="C41" s="564"/>
      <c r="D41" s="418"/>
    </row>
    <row r="42" spans="1:4" x14ac:dyDescent="0.2">
      <c r="A42" s="514">
        <v>17</v>
      </c>
      <c r="B42" s="509" t="s">
        <v>848</v>
      </c>
      <c r="C42" s="440">
        <v>648214.64911579003</v>
      </c>
      <c r="D42" s="418"/>
    </row>
    <row r="43" spans="1:4" x14ac:dyDescent="0.2">
      <c r="A43" s="514">
        <v>18</v>
      </c>
      <c r="B43" s="509" t="s">
        <v>849</v>
      </c>
      <c r="C43" s="440">
        <v>-208516.04648179401</v>
      </c>
      <c r="D43" s="418"/>
    </row>
    <row r="44" spans="1:4" x14ac:dyDescent="0.2">
      <c r="A44" s="515">
        <v>19</v>
      </c>
      <c r="B44" s="513" t="s">
        <v>901</v>
      </c>
      <c r="C44" s="443">
        <v>439698.60263399605</v>
      </c>
      <c r="D44" s="418"/>
    </row>
    <row r="45" spans="1:4" x14ac:dyDescent="0.2">
      <c r="A45" s="563" t="s">
        <v>850</v>
      </c>
      <c r="B45" s="564"/>
      <c r="C45" s="564"/>
      <c r="D45" s="418"/>
    </row>
    <row r="46" spans="1:4" ht="21.75" x14ac:dyDescent="0.2">
      <c r="A46" s="504" t="s">
        <v>851</v>
      </c>
      <c r="B46" s="516" t="s">
        <v>852</v>
      </c>
      <c r="C46" s="440">
        <v>0</v>
      </c>
      <c r="D46" s="418"/>
    </row>
    <row r="47" spans="1:4" ht="22.5" customHeight="1" x14ac:dyDescent="0.2">
      <c r="A47" s="504" t="s">
        <v>853</v>
      </c>
      <c r="B47" s="517" t="s">
        <v>854</v>
      </c>
      <c r="C47" s="440">
        <v>0</v>
      </c>
      <c r="D47" s="418"/>
    </row>
    <row r="48" spans="1:4" x14ac:dyDescent="0.2">
      <c r="A48" s="563" t="s">
        <v>885</v>
      </c>
      <c r="B48" s="564"/>
      <c r="C48" s="564"/>
      <c r="D48" s="418"/>
    </row>
    <row r="49" spans="1:5" x14ac:dyDescent="0.2">
      <c r="A49" s="518">
        <v>20</v>
      </c>
      <c r="B49" s="519" t="s">
        <v>162</v>
      </c>
      <c r="C49" s="442">
        <v>156108.36973656001</v>
      </c>
      <c r="D49" s="418"/>
    </row>
    <row r="50" spans="1:5" x14ac:dyDescent="0.2">
      <c r="A50" s="506">
        <v>21</v>
      </c>
      <c r="B50" s="513" t="s">
        <v>902</v>
      </c>
      <c r="C50" s="444">
        <v>3380686.7273792461</v>
      </c>
      <c r="D50" s="418"/>
    </row>
    <row r="51" spans="1:5" x14ac:dyDescent="0.2">
      <c r="A51" s="563" t="s">
        <v>855</v>
      </c>
      <c r="B51" s="564"/>
      <c r="C51" s="564"/>
      <c r="D51" s="418"/>
    </row>
    <row r="52" spans="1:5" x14ac:dyDescent="0.2">
      <c r="A52" s="506">
        <v>22</v>
      </c>
      <c r="B52" s="513" t="s">
        <v>855</v>
      </c>
      <c r="C52" s="445">
        <v>4.6176526346638845E-2</v>
      </c>
      <c r="D52" s="418"/>
    </row>
    <row r="53" spans="1:5" x14ac:dyDescent="0.2">
      <c r="A53" s="563" t="s">
        <v>856</v>
      </c>
      <c r="B53" s="564"/>
      <c r="C53" s="564"/>
      <c r="D53" s="418"/>
    </row>
    <row r="54" spans="1:5" x14ac:dyDescent="0.2">
      <c r="A54" s="520" t="s">
        <v>554</v>
      </c>
      <c r="B54" s="508" t="s">
        <v>857</v>
      </c>
      <c r="C54" s="440" t="s">
        <v>858</v>
      </c>
      <c r="D54" s="430"/>
    </row>
    <row r="55" spans="1:5" ht="21" x14ac:dyDescent="0.2">
      <c r="A55" s="504" t="s">
        <v>859</v>
      </c>
      <c r="B55" s="521" t="s">
        <v>860</v>
      </c>
      <c r="C55" s="446">
        <v>0</v>
      </c>
      <c r="D55" s="430"/>
    </row>
    <row r="56" spans="1:5" ht="15" x14ac:dyDescent="0.2">
      <c r="A56" s="569" t="s">
        <v>888</v>
      </c>
      <c r="B56" s="570"/>
      <c r="C56" s="565" t="s">
        <v>553</v>
      </c>
      <c r="D56" s="432"/>
      <c r="E56" s="432"/>
    </row>
    <row r="57" spans="1:5" x14ac:dyDescent="0.2">
      <c r="A57" s="571"/>
      <c r="B57" s="571"/>
      <c r="C57" s="566"/>
      <c r="D57" s="431"/>
    </row>
    <row r="58" spans="1:5" x14ac:dyDescent="0.2">
      <c r="A58" s="499" t="s">
        <v>861</v>
      </c>
      <c r="B58" s="500" t="s">
        <v>862</v>
      </c>
      <c r="C58" s="447">
        <v>2582696.4098375691</v>
      </c>
      <c r="D58" s="430"/>
    </row>
    <row r="59" spans="1:5" x14ac:dyDescent="0.2">
      <c r="A59" s="501" t="s">
        <v>863</v>
      </c>
      <c r="B59" s="502" t="s">
        <v>864</v>
      </c>
      <c r="C59" s="448">
        <v>326485.32693056896</v>
      </c>
      <c r="D59" s="430"/>
    </row>
    <row r="60" spans="1:5" x14ac:dyDescent="0.2">
      <c r="A60" s="501" t="s">
        <v>865</v>
      </c>
      <c r="B60" s="502" t="s">
        <v>866</v>
      </c>
      <c r="C60" s="448">
        <v>2256211.0829070001</v>
      </c>
      <c r="D60" s="430"/>
    </row>
    <row r="61" spans="1:5" x14ac:dyDescent="0.2">
      <c r="A61" s="503" t="s">
        <v>867</v>
      </c>
      <c r="B61" s="502" t="s">
        <v>868</v>
      </c>
      <c r="C61" s="448">
        <v>228094.20405900001</v>
      </c>
      <c r="D61" s="430"/>
    </row>
    <row r="62" spans="1:5" x14ac:dyDescent="0.2">
      <c r="A62" s="503" t="s">
        <v>869</v>
      </c>
      <c r="B62" s="502" t="s">
        <v>870</v>
      </c>
      <c r="C62" s="448">
        <v>351307.23146899999</v>
      </c>
      <c r="D62" s="430"/>
    </row>
    <row r="63" spans="1:5" ht="13.5" customHeight="1" x14ac:dyDescent="0.2">
      <c r="A63" s="503" t="s">
        <v>871</v>
      </c>
      <c r="B63" s="502" t="s">
        <v>872</v>
      </c>
      <c r="C63" s="442">
        <v>4468.1092769999996</v>
      </c>
      <c r="D63" s="430"/>
    </row>
    <row r="64" spans="1:5" x14ac:dyDescent="0.2">
      <c r="A64" s="503" t="s">
        <v>873</v>
      </c>
      <c r="B64" s="502" t="s">
        <v>874</v>
      </c>
      <c r="C64" s="448">
        <v>27281.610216000001</v>
      </c>
      <c r="D64" s="430"/>
    </row>
    <row r="65" spans="1:4" x14ac:dyDescent="0.2">
      <c r="A65" s="503" t="s">
        <v>875</v>
      </c>
      <c r="B65" s="502" t="s">
        <v>876</v>
      </c>
      <c r="C65" s="448">
        <v>1173492.5825449999</v>
      </c>
      <c r="D65" s="430"/>
    </row>
    <row r="66" spans="1:4" x14ac:dyDescent="0.2">
      <c r="A66" s="503" t="s">
        <v>877</v>
      </c>
      <c r="B66" s="502" t="s">
        <v>878</v>
      </c>
      <c r="C66" s="448">
        <v>85152.483527000004</v>
      </c>
      <c r="D66" s="430"/>
    </row>
    <row r="67" spans="1:4" x14ac:dyDescent="0.2">
      <c r="A67" s="503" t="s">
        <v>879</v>
      </c>
      <c r="B67" s="502" t="s">
        <v>880</v>
      </c>
      <c r="C67" s="448">
        <v>340689.64481299999</v>
      </c>
      <c r="D67" s="430"/>
    </row>
    <row r="68" spans="1:4" x14ac:dyDescent="0.2">
      <c r="A68" s="503" t="s">
        <v>881</v>
      </c>
      <c r="B68" s="502" t="s">
        <v>882</v>
      </c>
      <c r="C68" s="448">
        <v>10216</v>
      </c>
      <c r="D68" s="430"/>
    </row>
    <row r="69" spans="1:4" x14ac:dyDescent="0.2">
      <c r="A69" s="501" t="s">
        <v>883</v>
      </c>
      <c r="B69" s="502" t="s">
        <v>884</v>
      </c>
      <c r="C69" s="448">
        <v>35509.217000999997</v>
      </c>
      <c r="D69" s="430"/>
    </row>
  </sheetData>
  <mergeCells count="12">
    <mergeCell ref="A53:C53"/>
    <mergeCell ref="C17:C18"/>
    <mergeCell ref="C5:C6"/>
    <mergeCell ref="C56:C57"/>
    <mergeCell ref="A56:B57"/>
    <mergeCell ref="A33:C33"/>
    <mergeCell ref="A41:C41"/>
    <mergeCell ref="A45:C45"/>
    <mergeCell ref="A48:C48"/>
    <mergeCell ref="A51:C51"/>
    <mergeCell ref="A19:C19"/>
    <mergeCell ref="A23:C23"/>
  </mergeCells>
  <hyperlinks>
    <hyperlink ref="E1" location="Index!A1" display="Index"/>
  </hyperlinks>
  <pageMargins left="0.98425196850393704" right="0.98425196850393704" top="0.98425196850393704" bottom="0.98425196850393704" header="0.51181102362204722" footer="0.51181102362204722"/>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zoomScaleNormal="100" zoomScaleSheetLayoutView="100" workbookViewId="0"/>
  </sheetViews>
  <sheetFormatPr defaultRowHeight="15" x14ac:dyDescent="0.25"/>
  <cols>
    <col min="1" max="1" width="70" customWidth="1"/>
    <col min="2" max="2" width="9.140625" style="157"/>
    <col min="3" max="3" width="14.42578125" customWidth="1"/>
    <col min="4" max="4" width="10" bestFit="1" customWidth="1"/>
  </cols>
  <sheetData>
    <row r="1" spans="1:5" ht="19.5" x14ac:dyDescent="0.25">
      <c r="A1" s="38" t="s">
        <v>555</v>
      </c>
      <c r="B1" s="142" t="s">
        <v>50</v>
      </c>
      <c r="C1" s="38"/>
      <c r="E1" s="118" t="s">
        <v>46</v>
      </c>
    </row>
    <row r="2" spans="1:5" ht="18" customHeight="1" thickBot="1" x14ac:dyDescent="0.3">
      <c r="A2" s="46" t="s">
        <v>123</v>
      </c>
      <c r="B2" s="47">
        <v>2016</v>
      </c>
      <c r="C2" s="47">
        <v>2015</v>
      </c>
    </row>
    <row r="3" spans="1:5" x14ac:dyDescent="0.25">
      <c r="A3" s="48" t="s">
        <v>556</v>
      </c>
      <c r="B3" s="143">
        <v>2557279</v>
      </c>
      <c r="C3" s="144">
        <v>2351358</v>
      </c>
      <c r="D3" s="145"/>
    </row>
    <row r="4" spans="1:5" x14ac:dyDescent="0.25">
      <c r="A4" s="48" t="s">
        <v>557</v>
      </c>
      <c r="B4" s="144">
        <v>352126.04848125996</v>
      </c>
      <c r="C4" s="144">
        <v>268847.74293166003</v>
      </c>
    </row>
    <row r="5" spans="1:5" x14ac:dyDescent="0.25">
      <c r="A5" s="48" t="s">
        <v>558</v>
      </c>
      <c r="B5" s="144">
        <v>263809.01786935038</v>
      </c>
      <c r="C5" s="144">
        <v>230123.22708415022</v>
      </c>
    </row>
    <row r="6" spans="1:5" x14ac:dyDescent="0.25">
      <c r="A6" s="48" t="s">
        <v>559</v>
      </c>
      <c r="B6" s="144">
        <v>-244474</v>
      </c>
      <c r="C6" s="144">
        <v>-216303</v>
      </c>
    </row>
    <row r="7" spans="1:5" x14ac:dyDescent="0.25">
      <c r="A7" s="48" t="s">
        <v>560</v>
      </c>
      <c r="B7" s="144">
        <v>0</v>
      </c>
      <c r="C7" s="144">
        <v>17441.44539348</v>
      </c>
    </row>
    <row r="8" spans="1:5" x14ac:dyDescent="0.25">
      <c r="A8" s="53" t="s">
        <v>121</v>
      </c>
      <c r="B8" s="146">
        <v>6216.8053213893436</v>
      </c>
      <c r="C8" s="146">
        <v>21278</v>
      </c>
    </row>
    <row r="9" spans="1:5" x14ac:dyDescent="0.25">
      <c r="A9" s="48" t="s">
        <v>561</v>
      </c>
      <c r="B9" s="144">
        <v>2934956.8716719998</v>
      </c>
      <c r="C9" s="144">
        <v>2672745.6192044201</v>
      </c>
    </row>
    <row r="10" spans="1:5" x14ac:dyDescent="0.25">
      <c r="A10" s="48" t="s">
        <v>562</v>
      </c>
      <c r="B10" s="144">
        <v>353737.8716719998</v>
      </c>
      <c r="C10" s="144">
        <v>316892.61920442013</v>
      </c>
    </row>
    <row r="11" spans="1:5" x14ac:dyDescent="0.25">
      <c r="A11" s="54" t="s">
        <v>563</v>
      </c>
      <c r="B11" s="147">
        <v>2581219</v>
      </c>
      <c r="C11" s="147">
        <v>2355853</v>
      </c>
    </row>
    <row r="12" spans="1:5" ht="5.25" customHeight="1" x14ac:dyDescent="0.25">
      <c r="A12" s="48" t="s">
        <v>50</v>
      </c>
      <c r="B12" s="144"/>
      <c r="C12" s="144"/>
    </row>
    <row r="13" spans="1:5" x14ac:dyDescent="0.25">
      <c r="A13" s="48" t="s">
        <v>564</v>
      </c>
      <c r="B13" s="144"/>
      <c r="C13" s="144"/>
    </row>
    <row r="14" spans="1:5" x14ac:dyDescent="0.25">
      <c r="A14" s="148" t="s">
        <v>565</v>
      </c>
      <c r="B14" s="149">
        <v>1757664</v>
      </c>
      <c r="C14" s="149">
        <v>1691606</v>
      </c>
    </row>
    <row r="15" spans="1:5" x14ac:dyDescent="0.25">
      <c r="A15" s="53" t="s">
        <v>566</v>
      </c>
      <c r="B15" s="146">
        <v>823555</v>
      </c>
      <c r="C15" s="146">
        <v>664247</v>
      </c>
    </row>
    <row r="16" spans="1:5" x14ac:dyDescent="0.25">
      <c r="A16" s="54" t="s">
        <v>563</v>
      </c>
      <c r="B16" s="147">
        <v>2581219</v>
      </c>
      <c r="C16" s="147">
        <v>2355853</v>
      </c>
    </row>
    <row r="17" spans="1:3" x14ac:dyDescent="0.25">
      <c r="B17" s="150"/>
    </row>
    <row r="18" spans="1:3" x14ac:dyDescent="0.25">
      <c r="A18" s="572" t="s">
        <v>813</v>
      </c>
      <c r="B18" s="573"/>
      <c r="C18" s="573"/>
    </row>
    <row r="19" spans="1:3" ht="18" customHeight="1" x14ac:dyDescent="0.25">
      <c r="A19" s="568"/>
      <c r="B19" s="568"/>
      <c r="C19" s="568"/>
    </row>
  </sheetData>
  <mergeCells count="1">
    <mergeCell ref="A18:C19"/>
  </mergeCells>
  <hyperlinks>
    <hyperlink ref="E1" location="Index!A1" display="Index"/>
  </hyperlinks>
  <pageMargins left="0.70866141732283472" right="0.70866141732283472" top="0.74803149606299213" bottom="0.7480314960629921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zoomScaleSheetLayoutView="100" workbookViewId="0"/>
  </sheetViews>
  <sheetFormatPr defaultRowHeight="15" x14ac:dyDescent="0.25"/>
  <cols>
    <col min="1" max="1" width="48.7109375" customWidth="1"/>
    <col min="2" max="4" width="13.7109375" customWidth="1"/>
  </cols>
  <sheetData>
    <row r="1" spans="1:6" ht="19.5" x14ac:dyDescent="0.25">
      <c r="A1" s="38" t="s">
        <v>567</v>
      </c>
      <c r="B1" s="38"/>
      <c r="C1" s="38"/>
      <c r="D1" s="38"/>
      <c r="F1" s="118" t="s">
        <v>46</v>
      </c>
    </row>
    <row r="2" spans="1:6" ht="18" customHeight="1" x14ac:dyDescent="0.25">
      <c r="A2" s="158"/>
      <c r="B2" s="450" t="s">
        <v>890</v>
      </c>
      <c r="C2" s="4"/>
      <c r="D2" s="244" t="s">
        <v>890</v>
      </c>
    </row>
    <row r="3" spans="1:6" ht="15.75" thickBot="1" x14ac:dyDescent="0.3">
      <c r="A3" s="449" t="s">
        <v>123</v>
      </c>
      <c r="B3" s="47">
        <v>2016</v>
      </c>
      <c r="C3" s="47" t="s">
        <v>568</v>
      </c>
      <c r="D3" s="47">
        <v>2015</v>
      </c>
    </row>
    <row r="4" spans="1:6" x14ac:dyDescent="0.25">
      <c r="A4" s="159" t="s">
        <v>52</v>
      </c>
      <c r="B4" s="159"/>
      <c r="C4" s="159"/>
      <c r="D4" s="159" t="s">
        <v>50</v>
      </c>
    </row>
    <row r="5" spans="1:6" x14ac:dyDescent="0.25">
      <c r="A5" s="159" t="s">
        <v>53</v>
      </c>
      <c r="B5" s="160">
        <v>0</v>
      </c>
      <c r="C5" s="160">
        <v>0</v>
      </c>
      <c r="D5" s="160">
        <v>0</v>
      </c>
    </row>
    <row r="6" spans="1:6" x14ac:dyDescent="0.25">
      <c r="A6" s="159" t="s">
        <v>54</v>
      </c>
      <c r="B6" s="160">
        <v>36799</v>
      </c>
      <c r="C6" s="160">
        <v>34689</v>
      </c>
      <c r="D6" s="160">
        <v>32283</v>
      </c>
    </row>
    <row r="7" spans="1:6" x14ac:dyDescent="0.25">
      <c r="A7" s="159" t="s">
        <v>55</v>
      </c>
      <c r="B7" s="160">
        <v>901297</v>
      </c>
      <c r="C7" s="160">
        <v>852286</v>
      </c>
      <c r="D7" s="160">
        <v>861087</v>
      </c>
    </row>
    <row r="8" spans="1:6" x14ac:dyDescent="0.25">
      <c r="A8" s="159" t="s">
        <v>56</v>
      </c>
      <c r="B8" s="160"/>
      <c r="C8" s="160"/>
      <c r="D8" s="160"/>
    </row>
    <row r="9" spans="1:6" x14ac:dyDescent="0.25">
      <c r="A9" s="161" t="s">
        <v>57</v>
      </c>
      <c r="B9" s="160">
        <v>697233</v>
      </c>
      <c r="C9" s="160">
        <v>653947</v>
      </c>
      <c r="D9" s="160">
        <v>640578</v>
      </c>
    </row>
    <row r="10" spans="1:6" x14ac:dyDescent="0.25">
      <c r="A10" s="161" t="s">
        <v>58</v>
      </c>
      <c r="B10" s="160">
        <v>104266</v>
      </c>
      <c r="C10" s="160">
        <v>128446</v>
      </c>
      <c r="D10" s="160">
        <v>134551</v>
      </c>
    </row>
    <row r="11" spans="1:6" x14ac:dyDescent="0.25">
      <c r="A11" s="162" t="s">
        <v>59</v>
      </c>
      <c r="B11" s="160">
        <v>0</v>
      </c>
      <c r="C11" s="160">
        <v>0</v>
      </c>
      <c r="D11" s="160">
        <v>0</v>
      </c>
    </row>
    <row r="12" spans="1:6" x14ac:dyDescent="0.25">
      <c r="A12" s="159" t="s">
        <v>60</v>
      </c>
      <c r="B12" s="160">
        <v>4728</v>
      </c>
      <c r="C12" s="160">
        <v>7299</v>
      </c>
      <c r="D12" s="160">
        <v>7507</v>
      </c>
    </row>
    <row r="13" spans="1:6" x14ac:dyDescent="0.25">
      <c r="A13" s="159" t="s">
        <v>61</v>
      </c>
      <c r="B13" s="160">
        <v>13341</v>
      </c>
      <c r="C13" s="160">
        <v>14206</v>
      </c>
      <c r="D13" s="160">
        <v>15600</v>
      </c>
    </row>
    <row r="14" spans="1:6" x14ac:dyDescent="0.25">
      <c r="A14" s="163" t="s">
        <v>62</v>
      </c>
      <c r="B14" s="164">
        <v>1757664</v>
      </c>
      <c r="C14" s="164">
        <v>1690873</v>
      </c>
      <c r="D14" s="164">
        <v>1691606</v>
      </c>
    </row>
    <row r="15" spans="1:6" x14ac:dyDescent="0.25">
      <c r="A15" s="159" t="s">
        <v>63</v>
      </c>
      <c r="B15" s="160"/>
      <c r="C15" s="160"/>
      <c r="D15" s="160"/>
    </row>
    <row r="16" spans="1:6" x14ac:dyDescent="0.25">
      <c r="A16" s="159" t="s">
        <v>53</v>
      </c>
      <c r="B16" s="160">
        <v>370327</v>
      </c>
      <c r="C16" s="160">
        <v>309656</v>
      </c>
      <c r="D16" s="160">
        <v>244748</v>
      </c>
    </row>
    <row r="17" spans="1:4" x14ac:dyDescent="0.25">
      <c r="A17" s="159" t="s">
        <v>64</v>
      </c>
      <c r="B17" s="160">
        <v>2395</v>
      </c>
      <c r="C17" s="160">
        <v>3401</v>
      </c>
      <c r="D17" s="160">
        <v>3892</v>
      </c>
    </row>
    <row r="18" spans="1:4" x14ac:dyDescent="0.25">
      <c r="A18" s="159" t="s">
        <v>65</v>
      </c>
      <c r="B18" s="160">
        <v>1031</v>
      </c>
      <c r="C18" s="160">
        <v>667</v>
      </c>
      <c r="D18" s="160">
        <v>614</v>
      </c>
    </row>
    <row r="19" spans="1:4" x14ac:dyDescent="0.25">
      <c r="A19" s="159" t="s">
        <v>69</v>
      </c>
      <c r="B19" s="160">
        <v>672</v>
      </c>
      <c r="C19" s="160">
        <v>303</v>
      </c>
      <c r="D19" s="160">
        <v>271</v>
      </c>
    </row>
    <row r="20" spans="1:4" x14ac:dyDescent="0.25">
      <c r="A20" s="159" t="s">
        <v>70</v>
      </c>
      <c r="B20" s="160">
        <v>1329</v>
      </c>
      <c r="C20" s="160">
        <v>1381</v>
      </c>
      <c r="D20" s="160">
        <v>1524</v>
      </c>
    </row>
    <row r="21" spans="1:4" x14ac:dyDescent="0.25">
      <c r="A21" s="159" t="s">
        <v>54</v>
      </c>
      <c r="B21" s="160">
        <v>6367</v>
      </c>
      <c r="C21" s="160">
        <v>5765</v>
      </c>
      <c r="D21" s="160">
        <v>5246</v>
      </c>
    </row>
    <row r="22" spans="1:4" x14ac:dyDescent="0.25">
      <c r="A22" s="159" t="s">
        <v>55</v>
      </c>
      <c r="B22" s="160">
        <v>65258</v>
      </c>
      <c r="C22" s="160">
        <v>79369</v>
      </c>
      <c r="D22" s="160">
        <v>67304</v>
      </c>
    </row>
    <row r="23" spans="1:4" x14ac:dyDescent="0.25">
      <c r="A23" s="159" t="s">
        <v>71</v>
      </c>
      <c r="B23" s="160">
        <v>23507</v>
      </c>
      <c r="C23" s="160">
        <v>31522</v>
      </c>
      <c r="D23" s="160">
        <v>34791</v>
      </c>
    </row>
    <row r="24" spans="1:4" x14ac:dyDescent="0.25">
      <c r="A24" s="159" t="s">
        <v>72</v>
      </c>
      <c r="B24" s="160">
        <v>115060</v>
      </c>
      <c r="C24" s="160">
        <v>116552</v>
      </c>
      <c r="D24" s="160">
        <v>117109</v>
      </c>
    </row>
    <row r="25" spans="1:4" x14ac:dyDescent="0.25">
      <c r="A25" s="159" t="s">
        <v>73</v>
      </c>
      <c r="B25" s="160">
        <v>5661</v>
      </c>
      <c r="C25" s="160">
        <v>6081</v>
      </c>
      <c r="D25" s="160">
        <v>6175</v>
      </c>
    </row>
    <row r="26" spans="1:4" x14ac:dyDescent="0.25">
      <c r="A26" s="57" t="s">
        <v>74</v>
      </c>
      <c r="B26" s="160">
        <v>2237</v>
      </c>
      <c r="C26" s="160">
        <v>2460</v>
      </c>
      <c r="D26" s="160">
        <v>2008</v>
      </c>
    </row>
    <row r="27" spans="1:4" x14ac:dyDescent="0.25">
      <c r="A27" s="159" t="s">
        <v>75</v>
      </c>
      <c r="B27" s="160">
        <v>228094</v>
      </c>
      <c r="C27" s="160">
        <v>178702</v>
      </c>
      <c r="D27" s="160">
        <v>178446</v>
      </c>
    </row>
    <row r="28" spans="1:4" x14ac:dyDescent="0.25">
      <c r="A28" s="159" t="s">
        <v>76</v>
      </c>
      <c r="B28" s="160">
        <v>0</v>
      </c>
      <c r="C28" s="160">
        <v>0</v>
      </c>
      <c r="D28" s="160">
        <v>0</v>
      </c>
    </row>
    <row r="29" spans="1:4" x14ac:dyDescent="0.25">
      <c r="A29" s="159" t="s">
        <v>77</v>
      </c>
      <c r="B29" s="160">
        <v>0</v>
      </c>
      <c r="C29" s="160">
        <v>0</v>
      </c>
      <c r="D29" s="160">
        <v>0</v>
      </c>
    </row>
    <row r="30" spans="1:4" x14ac:dyDescent="0.25">
      <c r="A30" s="159" t="s">
        <v>78</v>
      </c>
      <c r="B30" s="160">
        <v>0</v>
      </c>
      <c r="C30" s="160">
        <v>0</v>
      </c>
      <c r="D30" s="160">
        <v>1</v>
      </c>
    </row>
    <row r="31" spans="1:4" x14ac:dyDescent="0.25">
      <c r="A31" s="159" t="s">
        <v>79</v>
      </c>
      <c r="B31" s="160">
        <v>1617</v>
      </c>
      <c r="C31" s="160">
        <v>2344</v>
      </c>
      <c r="D31" s="160">
        <v>2118</v>
      </c>
    </row>
    <row r="32" spans="1:4" x14ac:dyDescent="0.25">
      <c r="A32" s="163" t="s">
        <v>80</v>
      </c>
      <c r="B32" s="164">
        <v>823555</v>
      </c>
      <c r="C32" s="164">
        <v>738203</v>
      </c>
      <c r="D32" s="164">
        <v>664247</v>
      </c>
    </row>
    <row r="33" spans="1:4" x14ac:dyDescent="0.25">
      <c r="A33" s="163" t="s">
        <v>569</v>
      </c>
      <c r="B33" s="164">
        <v>2581219</v>
      </c>
      <c r="C33" s="164">
        <v>2429076</v>
      </c>
      <c r="D33" s="164">
        <v>2355853</v>
      </c>
    </row>
    <row r="34" spans="1:4" x14ac:dyDescent="0.25">
      <c r="A34" s="165"/>
      <c r="B34" s="166"/>
      <c r="C34" s="167"/>
      <c r="D34" s="167"/>
    </row>
    <row r="35" spans="1:4" x14ac:dyDescent="0.25">
      <c r="A35" s="168" t="s">
        <v>570</v>
      </c>
      <c r="B35" s="169"/>
      <c r="C35" s="169"/>
      <c r="D35" s="169"/>
    </row>
  </sheetData>
  <hyperlinks>
    <hyperlink ref="F1" location="Index!A1" display="Index"/>
  </hyperlinks>
  <pageMargins left="0.70866141732283472" right="0.70866141732283472" top="0.74803149606299213" bottom="0.7480314960629921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41</vt:i4>
      </vt:variant>
    </vt:vector>
  </HeadingPairs>
  <TitlesOfParts>
    <vt:vector size="82" baseType="lpstr">
      <vt:lpstr>Disclaimer</vt:lpstr>
      <vt:lpstr>Index</vt:lpstr>
      <vt:lpstr>1 </vt:lpstr>
      <vt:lpstr>2 </vt:lpstr>
      <vt:lpstr>3 </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38</vt:lpstr>
      <vt:lpstr>37</vt:lpstr>
      <vt:lpstr>39</vt:lpstr>
      <vt:lpstr>'1 '!Print_Area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 '!Print_Area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 '!Print_Area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'5'!Print_Area</vt:lpstr>
      <vt:lpstr>'6'!Print_Area</vt:lpstr>
      <vt:lpstr>'7'!Print_Area</vt:lpstr>
      <vt:lpstr>'8'!Print_Area</vt:lpstr>
      <vt:lpstr>'9'!Print_Area</vt:lpstr>
      <vt:lpstr>Disclaimer!Print_Area</vt:lpstr>
      <vt:lpstr>Index!Print_Area</vt:lpstr>
    </vt:vector>
  </TitlesOfParts>
  <Company>Danske Bank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bc0284</dc:creator>
  <cp:lastModifiedBy>Robin Hjelgaard Løfgren</cp:lastModifiedBy>
  <cp:lastPrinted>2017-02-01T10:23:58Z</cp:lastPrinted>
  <dcterms:created xsi:type="dcterms:W3CDTF">2017-01-30T09:39:22Z</dcterms:created>
  <dcterms:modified xsi:type="dcterms:W3CDTF">2017-04-25T13:51:53Z</dcterms:modified>
</cp:coreProperties>
</file>